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S:\VO\Súťaže 2024\6 DNS 2024\Stavebné práce\Kategória 1\Výzva_1_2024_ Rekonštrukcia WC v DÚA – 4. Hala, areál DPB, a.s. Jurajov dvor - opakovaná s úpravou\výzva\"/>
    </mc:Choice>
  </mc:AlternateContent>
  <xr:revisionPtr revIDLastSave="0" documentId="8_{FF8B240D-92C9-4436-B363-03ED74CAD23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kapitulácia stavby" sheetId="1" r:id="rId1"/>
    <sheet name="01 - WC dielne autobusov,..." sheetId="2" r:id="rId2"/>
    <sheet name="01 - Zdravotechnika" sheetId="3" r:id="rId3"/>
    <sheet name="02 - Elektroinštalácie" sheetId="4" r:id="rId4"/>
  </sheets>
  <definedNames>
    <definedName name="_xlnm._FilterDatabase" localSheetId="1" hidden="1">'01 - WC dielne autobusov,...'!$C$135:$K$220</definedName>
    <definedName name="_xlnm._FilterDatabase" localSheetId="2" hidden="1">'01 - Zdravotechnika'!$C$124:$K$170</definedName>
    <definedName name="_xlnm._FilterDatabase" localSheetId="3" hidden="1">'02 - Elektroinštalácie'!$C$125:$K$182</definedName>
    <definedName name="_xlnm.Print_Titles" localSheetId="1">'01 - WC dielne autobusov,...'!$135:$135</definedName>
    <definedName name="_xlnm.Print_Titles" localSheetId="2">'01 - Zdravotechnika'!$124:$124</definedName>
    <definedName name="_xlnm.Print_Titles" localSheetId="3">'02 - Elektroinštalácie'!$125:$125</definedName>
    <definedName name="_xlnm.Print_Titles" localSheetId="0">'Rekapitulácia stavby'!$92:$92</definedName>
    <definedName name="_xlnm.Print_Area" localSheetId="1">'01 - WC dielne autobusov,...'!$C$4:$J$76,'01 - WC dielne autobusov,...'!$C$82:$J$117,'01 - WC dielne autobusov,...'!$C$123:$J$220</definedName>
    <definedName name="_xlnm.Print_Area" localSheetId="2">'01 - Zdravotechnika'!$C$4:$J$76,'01 - Zdravotechnika'!$C$82:$J$104,'01 - Zdravotechnika'!$C$110:$J$170</definedName>
    <definedName name="_xlnm.Print_Area" localSheetId="3">'02 - Elektroinštalácie'!$C$4:$J$76,'02 - Elektroinštalácie'!$C$82:$J$105,'02 - Elektroinštalácie'!$C$111:$J$182</definedName>
    <definedName name="_xlnm.Print_Area" localSheetId="0">'Rekapitulácia stavby'!$D$4:$AO$76,'Rekapitulácia stavby'!$C$82:$AQ$102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1" i="4" l="1"/>
  <c r="J40" i="4"/>
  <c r="AY98" i="1"/>
  <c r="J39" i="4"/>
  <c r="AX98" i="1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F37" i="4" s="1"/>
  <c r="AZ98" i="1" s="1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5" i="4"/>
  <c r="BH135" i="4"/>
  <c r="BG135" i="4"/>
  <c r="BE135" i="4"/>
  <c r="T135" i="4"/>
  <c r="R135" i="4"/>
  <c r="P135" i="4"/>
  <c r="BI134" i="4"/>
  <c r="BH134" i="4"/>
  <c r="F40" i="4" s="1"/>
  <c r="BC98" i="1" s="1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F120" i="4"/>
  <c r="E118" i="4"/>
  <c r="J33" i="4"/>
  <c r="F91" i="4"/>
  <c r="E89" i="4"/>
  <c r="J26" i="4"/>
  <c r="E26" i="4"/>
  <c r="J94" i="4"/>
  <c r="J25" i="4"/>
  <c r="J23" i="4"/>
  <c r="E23" i="4"/>
  <c r="J122" i="4"/>
  <c r="J22" i="4"/>
  <c r="J20" i="4"/>
  <c r="E20" i="4"/>
  <c r="F123" i="4"/>
  <c r="J19" i="4"/>
  <c r="J17" i="4"/>
  <c r="E17" i="4"/>
  <c r="F93" i="4"/>
  <c r="J16" i="4"/>
  <c r="J14" i="4"/>
  <c r="J120" i="4"/>
  <c r="E7" i="4"/>
  <c r="E85" i="4"/>
  <c r="J41" i="3"/>
  <c r="J40" i="3"/>
  <c r="AY97" i="1"/>
  <c r="J39" i="3"/>
  <c r="AX97" i="1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F41" i="3" s="1"/>
  <c r="BD97" i="1" s="1"/>
  <c r="BH131" i="3"/>
  <c r="BG131" i="3"/>
  <c r="BE131" i="3"/>
  <c r="T131" i="3"/>
  <c r="R131" i="3"/>
  <c r="P131" i="3"/>
  <c r="BI130" i="3"/>
  <c r="BH130" i="3"/>
  <c r="F40" i="3" s="1"/>
  <c r="BC97" i="1" s="1"/>
  <c r="BG130" i="3"/>
  <c r="BE130" i="3"/>
  <c r="T130" i="3"/>
  <c r="R130" i="3"/>
  <c r="P130" i="3"/>
  <c r="BI129" i="3"/>
  <c r="BH129" i="3"/>
  <c r="BG129" i="3"/>
  <c r="F39" i="3" s="1"/>
  <c r="BB97" i="1" s="1"/>
  <c r="BE129" i="3"/>
  <c r="T129" i="3"/>
  <c r="R129" i="3"/>
  <c r="P129" i="3"/>
  <c r="BI128" i="3"/>
  <c r="BH128" i="3"/>
  <c r="BG128" i="3"/>
  <c r="BE128" i="3"/>
  <c r="J37" i="3" s="1"/>
  <c r="AV97" i="1" s="1"/>
  <c r="T128" i="3"/>
  <c r="R128" i="3"/>
  <c r="P128" i="3"/>
  <c r="BI127" i="3"/>
  <c r="BH127" i="3"/>
  <c r="BG127" i="3"/>
  <c r="BE127" i="3"/>
  <c r="T127" i="3"/>
  <c r="R127" i="3"/>
  <c r="P127" i="3"/>
  <c r="F119" i="3"/>
  <c r="E117" i="3"/>
  <c r="J33" i="3"/>
  <c r="F91" i="3"/>
  <c r="E89" i="3"/>
  <c r="J26" i="3"/>
  <c r="E26" i="3"/>
  <c r="J122" i="3"/>
  <c r="J25" i="3"/>
  <c r="J23" i="3"/>
  <c r="E23" i="3"/>
  <c r="J93" i="3"/>
  <c r="J22" i="3"/>
  <c r="J20" i="3"/>
  <c r="E20" i="3"/>
  <c r="F122" i="3"/>
  <c r="J19" i="3"/>
  <c r="J17" i="3"/>
  <c r="E17" i="3"/>
  <c r="F93" i="3"/>
  <c r="J16" i="3"/>
  <c r="J14" i="3"/>
  <c r="J119" i="3"/>
  <c r="E7" i="3"/>
  <c r="E85" i="3"/>
  <c r="J39" i="2"/>
  <c r="J38" i="2"/>
  <c r="AY96" i="1"/>
  <c r="J37" i="2"/>
  <c r="AX96" i="1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7" i="2"/>
  <c r="BH217" i="2"/>
  <c r="BG217" i="2"/>
  <c r="BE217" i="2"/>
  <c r="T217" i="2"/>
  <c r="T216" i="2"/>
  <c r="R217" i="2"/>
  <c r="R216" i="2"/>
  <c r="P217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5" i="2"/>
  <c r="BH165" i="2"/>
  <c r="BG165" i="2"/>
  <c r="BE165" i="2"/>
  <c r="T165" i="2"/>
  <c r="T164" i="2"/>
  <c r="R165" i="2"/>
  <c r="R164" i="2"/>
  <c r="P165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F130" i="2"/>
  <c r="E128" i="2"/>
  <c r="J31" i="2"/>
  <c r="F89" i="2"/>
  <c r="E87" i="2"/>
  <c r="J24" i="2"/>
  <c r="E24" i="2"/>
  <c r="J133" i="2"/>
  <c r="J23" i="2"/>
  <c r="J21" i="2"/>
  <c r="E21" i="2"/>
  <c r="J132" i="2"/>
  <c r="J20" i="2"/>
  <c r="J18" i="2"/>
  <c r="E18" i="2"/>
  <c r="F92" i="2"/>
  <c r="J17" i="2"/>
  <c r="J15" i="2"/>
  <c r="E15" i="2"/>
  <c r="F132" i="2"/>
  <c r="J14" i="2"/>
  <c r="J12" i="2"/>
  <c r="J89" i="2"/>
  <c r="E7" i="2"/>
  <c r="E85" i="2"/>
  <c r="L90" i="1"/>
  <c r="AM90" i="1"/>
  <c r="AM89" i="1"/>
  <c r="L89" i="1"/>
  <c r="AM87" i="1"/>
  <c r="L87" i="1"/>
  <c r="L85" i="1"/>
  <c r="L84" i="1"/>
  <c r="BK217" i="2"/>
  <c r="BK185" i="2"/>
  <c r="J162" i="2"/>
  <c r="J200" i="2"/>
  <c r="J152" i="2"/>
  <c r="J208" i="2"/>
  <c r="BK200" i="2"/>
  <c r="J191" i="2"/>
  <c r="BK183" i="2"/>
  <c r="BK178" i="2"/>
  <c r="J170" i="2"/>
  <c r="J157" i="2"/>
  <c r="BK151" i="2"/>
  <c r="BK144" i="2"/>
  <c r="BK219" i="2"/>
  <c r="J199" i="2"/>
  <c r="BK176" i="2"/>
  <c r="J151" i="2"/>
  <c r="BK161" i="2"/>
  <c r="J209" i="2"/>
  <c r="J190" i="2"/>
  <c r="BK170" i="2"/>
  <c r="J150" i="2"/>
  <c r="BK143" i="2"/>
  <c r="BK156" i="3"/>
  <c r="BK150" i="3"/>
  <c r="J150" i="3"/>
  <c r="J167" i="3"/>
  <c r="J157" i="3"/>
  <c r="BK147" i="3"/>
  <c r="J140" i="3"/>
  <c r="J129" i="3"/>
  <c r="BK167" i="3"/>
  <c r="BK148" i="3"/>
  <c r="J161" i="3"/>
  <c r="J131" i="3"/>
  <c r="J143" i="3"/>
  <c r="BF143" i="3" s="1"/>
  <c r="J180" i="4"/>
  <c r="BF180" i="4" s="1"/>
  <c r="BK135" i="4"/>
  <c r="J143" i="4"/>
  <c r="J163" i="4"/>
  <c r="BK180" i="4"/>
  <c r="BK171" i="4"/>
  <c r="J158" i="4"/>
  <c r="BF158" i="4" s="1"/>
  <c r="BK146" i="4"/>
  <c r="J135" i="4"/>
  <c r="BF135" i="4" s="1"/>
  <c r="J150" i="4"/>
  <c r="J137" i="4"/>
  <c r="J174" i="4"/>
  <c r="J165" i="4"/>
  <c r="J152" i="4"/>
  <c r="J141" i="4"/>
  <c r="BF141" i="4" s="1"/>
  <c r="BK128" i="4"/>
  <c r="J131" i="4"/>
  <c r="BF131" i="4" s="1"/>
  <c r="BK211" i="2"/>
  <c r="J196" i="2"/>
  <c r="J175" i="2"/>
  <c r="J219" i="2"/>
  <c r="J163" i="2"/>
  <c r="BK209" i="2"/>
  <c r="BK206" i="2" s="1"/>
  <c r="J206" i="2" s="1"/>
  <c r="J109" i="2" s="1"/>
  <c r="J203" i="2"/>
  <c r="BK194" i="2"/>
  <c r="J188" i="2"/>
  <c r="J179" i="2"/>
  <c r="J171" i="2"/>
  <c r="J161" i="2"/>
  <c r="J153" i="2"/>
  <c r="BK141" i="2"/>
  <c r="BK220" i="2"/>
  <c r="J194" i="2"/>
  <c r="J158" i="2"/>
  <c r="J146" i="2"/>
  <c r="J139" i="2"/>
  <c r="J201" i="2"/>
  <c r="BK171" i="2"/>
  <c r="J155" i="2"/>
  <c r="J144" i="2"/>
  <c r="BK157" i="3"/>
  <c r="J149" i="3"/>
  <c r="BK140" i="3"/>
  <c r="BK164" i="3"/>
  <c r="BK162" i="3"/>
  <c r="BK155" i="3"/>
  <c r="BK145" i="3"/>
  <c r="J141" i="3"/>
  <c r="BF141" i="3" s="1"/>
  <c r="BK130" i="3"/>
  <c r="BK126" i="3" s="1"/>
  <c r="BK170" i="3"/>
  <c r="BK160" i="3"/>
  <c r="BK165" i="3"/>
  <c r="BK141" i="3"/>
  <c r="J130" i="3"/>
  <c r="J133" i="3"/>
  <c r="J159" i="4"/>
  <c r="BK157" i="4"/>
  <c r="BK138" i="4"/>
  <c r="J160" i="4"/>
  <c r="BK177" i="4"/>
  <c r="BK161" i="4"/>
  <c r="J153" i="4"/>
  <c r="J142" i="4"/>
  <c r="BF142" i="4" s="1"/>
  <c r="BK131" i="4"/>
  <c r="J128" i="4"/>
  <c r="BF128" i="4" s="1"/>
  <c r="BK178" i="4"/>
  <c r="J167" i="4"/>
  <c r="BK162" i="4"/>
  <c r="BK147" i="4"/>
  <c r="BK133" i="4"/>
  <c r="BK170" i="4"/>
  <c r="BK130" i="4"/>
  <c r="BK215" i="2"/>
  <c r="BK188" i="2"/>
  <c r="J169" i="2"/>
  <c r="J211" i="2"/>
  <c r="J160" i="2"/>
  <c r="J213" i="2"/>
  <c r="BK205" i="2"/>
  <c r="BK195" i="2"/>
  <c r="BK189" i="2"/>
  <c r="J185" i="2"/>
  <c r="J173" i="2"/>
  <c r="BK165" i="2"/>
  <c r="BK150" i="2"/>
  <c r="J142" i="2"/>
  <c r="AK27" i="1"/>
  <c r="BK213" i="2"/>
  <c r="J189" i="2"/>
  <c r="BK168" i="2"/>
  <c r="J172" i="2"/>
  <c r="J159" i="2"/>
  <c r="J205" i="2"/>
  <c r="J181" i="2"/>
  <c r="J165" i="2"/>
  <c r="BK146" i="2"/>
  <c r="J165" i="3"/>
  <c r="BF165" i="3" s="1"/>
  <c r="BK153" i="3"/>
  <c r="J145" i="3"/>
  <c r="BK133" i="3"/>
  <c r="J142" i="3"/>
  <c r="BK159" i="3"/>
  <c r="J153" i="3"/>
  <c r="J144" i="3"/>
  <c r="BK136" i="3"/>
  <c r="J128" i="3"/>
  <c r="BK127" i="3"/>
  <c r="BK163" i="3"/>
  <c r="J148" i="3"/>
  <c r="J135" i="3"/>
  <c r="BK139" i="3"/>
  <c r="J127" i="3"/>
  <c r="BK165" i="4"/>
  <c r="BK176" i="4"/>
  <c r="BK182" i="4"/>
  <c r="BK142" i="4"/>
  <c r="BK174" i="4"/>
  <c r="BK167" i="4"/>
  <c r="BK159" i="4"/>
  <c r="J147" i="4"/>
  <c r="J138" i="4"/>
  <c r="BF138" i="4" s="1"/>
  <c r="BK132" i="4"/>
  <c r="BK127" i="4" s="1"/>
  <c r="BK148" i="4"/>
  <c r="BK145" i="4"/>
  <c r="J177" i="4"/>
  <c r="BK168" i="4"/>
  <c r="J164" i="4"/>
  <c r="BF164" i="4" s="1"/>
  <c r="BK153" i="4"/>
  <c r="J146" i="4"/>
  <c r="BF146" i="4" s="1"/>
  <c r="J130" i="4"/>
  <c r="BF130" i="4" s="1"/>
  <c r="J149" i="4"/>
  <c r="BK198" i="2"/>
  <c r="BK179" i="2"/>
  <c r="J215" i="2"/>
  <c r="J183" i="2"/>
  <c r="BK214" i="2"/>
  <c r="BK207" i="2"/>
  <c r="BK199" i="2"/>
  <c r="BK190" i="2"/>
  <c r="J182" i="2"/>
  <c r="J177" i="2"/>
  <c r="BK169" i="2"/>
  <c r="BK156" i="2"/>
  <c r="BK152" i="2"/>
  <c r="BK145" i="2"/>
  <c r="J217" i="2"/>
  <c r="BK196" i="2"/>
  <c r="BK175" i="2"/>
  <c r="J198" i="2"/>
  <c r="BK160" i="2"/>
  <c r="J207" i="2"/>
  <c r="BK180" i="2"/>
  <c r="BK159" i="2"/>
  <c r="BK148" i="2"/>
  <c r="BK142" i="2"/>
  <c r="J155" i="3"/>
  <c r="J146" i="3"/>
  <c r="BK138" i="3"/>
  <c r="BK152" i="3"/>
  <c r="BK168" i="3"/>
  <c r="J156" i="3"/>
  <c r="BF156" i="3" s="1"/>
  <c r="BK146" i="3"/>
  <c r="J137" i="3"/>
  <c r="BK135" i="3"/>
  <c r="J164" i="3"/>
  <c r="J139" i="3"/>
  <c r="J160" i="3"/>
  <c r="J134" i="3"/>
  <c r="J136" i="3"/>
  <c r="BF136" i="3" s="1"/>
  <c r="BK175" i="4"/>
  <c r="BK179" i="4"/>
  <c r="J132" i="4"/>
  <c r="BK155" i="4"/>
  <c r="J178" i="4"/>
  <c r="BK164" i="4"/>
  <c r="BK154" i="4"/>
  <c r="J145" i="4"/>
  <c r="BK134" i="4"/>
  <c r="J151" i="4"/>
  <c r="BK141" i="4"/>
  <c r="J176" i="4"/>
  <c r="BK166" i="4"/>
  <c r="J156" i="4"/>
  <c r="BF156" i="4" s="1"/>
  <c r="BK144" i="4"/>
  <c r="J129" i="4"/>
  <c r="BF129" i="4" s="1"/>
  <c r="J169" i="4"/>
  <c r="J195" i="2"/>
  <c r="J220" i="2"/>
  <c r="J186" i="2"/>
  <c r="AS95" i="1"/>
  <c r="BK181" i="2"/>
  <c r="J168" i="2"/>
  <c r="BK155" i="2"/>
  <c r="J149" i="2"/>
  <c r="BK140" i="2"/>
  <c r="J214" i="2"/>
  <c r="BK193" i="2"/>
  <c r="J154" i="2"/>
  <c r="BK173" i="2"/>
  <c r="J140" i="2"/>
  <c r="BK203" i="2"/>
  <c r="J178" i="2"/>
  <c r="BK158" i="2"/>
  <c r="BK149" i="2"/>
  <c r="J141" i="2"/>
  <c r="J154" i="3"/>
  <c r="J170" i="3"/>
  <c r="BK161" i="3"/>
  <c r="BK154" i="3"/>
  <c r="BK132" i="3"/>
  <c r="J168" i="3"/>
  <c r="BK166" i="3"/>
  <c r="BK137" i="3"/>
  <c r="BK144" i="3"/>
  <c r="J162" i="4"/>
  <c r="BF162" i="4" s="1"/>
  <c r="J148" i="4"/>
  <c r="J134" i="4"/>
  <c r="BF134" i="4" s="1"/>
  <c r="J170" i="4"/>
  <c r="BK150" i="4"/>
  <c r="J133" i="4"/>
  <c r="J168" i="4"/>
  <c r="J175" i="4"/>
  <c r="BK158" i="4"/>
  <c r="BK143" i="4"/>
  <c r="J181" i="4"/>
  <c r="BF181" i="4" s="1"/>
  <c r="BK204" i="2"/>
  <c r="BK182" i="2"/>
  <c r="BK153" i="2"/>
  <c r="BK208" i="2"/>
  <c r="BK157" i="2"/>
  <c r="J212" i="2"/>
  <c r="J204" i="2"/>
  <c r="J193" i="2"/>
  <c r="BK186" i="2"/>
  <c r="J180" i="2"/>
  <c r="BK172" i="2"/>
  <c r="BK163" i="2"/>
  <c r="BK154" i="2"/>
  <c r="J143" i="2"/>
  <c r="BK139" i="2"/>
  <c r="BK201" i="2"/>
  <c r="BK197" i="2" s="1"/>
  <c r="BK177" i="2"/>
  <c r="J148" i="2"/>
  <c r="BK162" i="2"/>
  <c r="BK212" i="2"/>
  <c r="BK191" i="2"/>
  <c r="J176" i="2"/>
  <c r="J156" i="2"/>
  <c r="J145" i="2"/>
  <c r="J162" i="3"/>
  <c r="J152" i="3"/>
  <c r="BK151" i="3"/>
  <c r="J166" i="3"/>
  <c r="BK158" i="3"/>
  <c r="J151" i="3"/>
  <c r="BK142" i="3"/>
  <c r="BK131" i="3"/>
  <c r="BK169" i="3"/>
  <c r="J159" i="3"/>
  <c r="J163" i="3"/>
  <c r="BF163" i="3" s="1"/>
  <c r="J138" i="3"/>
  <c r="BK129" i="3"/>
  <c r="J132" i="3"/>
  <c r="J139" i="4"/>
  <c r="BK149" i="4"/>
  <c r="BK181" i="4"/>
  <c r="BK139" i="4"/>
  <c r="BK136" i="4" s="1"/>
  <c r="J136" i="4" s="1"/>
  <c r="J100" i="4" s="1"/>
  <c r="J173" i="4"/>
  <c r="BK160" i="4"/>
  <c r="BK152" i="4"/>
  <c r="J140" i="4"/>
  <c r="BF140" i="4" s="1"/>
  <c r="BK129" i="4"/>
  <c r="BK173" i="4"/>
  <c r="J179" i="4"/>
  <c r="J171" i="4"/>
  <c r="BK163" i="4"/>
  <c r="BK151" i="4"/>
  <c r="BK137" i="4"/>
  <c r="J157" i="4"/>
  <c r="BF157" i="4" s="1"/>
  <c r="J169" i="3"/>
  <c r="BK149" i="3"/>
  <c r="BK134" i="3"/>
  <c r="BK128" i="3"/>
  <c r="J158" i="3"/>
  <c r="BK143" i="3"/>
  <c r="J147" i="3"/>
  <c r="BK169" i="4"/>
  <c r="BK156" i="4"/>
  <c r="J161" i="4"/>
  <c r="BF161" i="4" s="1"/>
  <c r="J172" i="4"/>
  <c r="J155" i="4"/>
  <c r="J144" i="4"/>
  <c r="J182" i="4"/>
  <c r="BK172" i="4"/>
  <c r="J154" i="4"/>
  <c r="BK140" i="4"/>
  <c r="J166" i="4"/>
  <c r="BF166" i="4" s="1"/>
  <c r="P147" i="2"/>
  <c r="R167" i="2"/>
  <c r="T174" i="2"/>
  <c r="T187" i="2"/>
  <c r="R210" i="2"/>
  <c r="T218" i="2"/>
  <c r="T138" i="2"/>
  <c r="P174" i="2"/>
  <c r="BK184" i="2"/>
  <c r="J184" i="2" s="1"/>
  <c r="J104" i="2" s="1"/>
  <c r="P192" i="2"/>
  <c r="R197" i="2"/>
  <c r="P206" i="2"/>
  <c r="T210" i="2"/>
  <c r="R126" i="3"/>
  <c r="R125" i="3"/>
  <c r="BK147" i="2"/>
  <c r="J147" i="2" s="1"/>
  <c r="J99" i="2" s="1"/>
  <c r="P167" i="2"/>
  <c r="R174" i="2"/>
  <c r="R187" i="2"/>
  <c r="R192" i="2"/>
  <c r="T202" i="2"/>
  <c r="T206" i="2"/>
  <c r="R218" i="2"/>
  <c r="R138" i="2"/>
  <c r="P187" i="2"/>
  <c r="P202" i="2"/>
  <c r="P218" i="2"/>
  <c r="P127" i="4"/>
  <c r="T147" i="2"/>
  <c r="T137" i="2"/>
  <c r="BK187" i="2"/>
  <c r="J187" i="2"/>
  <c r="J105" i="2" s="1"/>
  <c r="BK202" i="2"/>
  <c r="J202" i="2"/>
  <c r="J108" i="2" s="1"/>
  <c r="BK218" i="2"/>
  <c r="J218" i="2" s="1"/>
  <c r="J112" i="2" s="1"/>
  <c r="P126" i="3"/>
  <c r="P125" i="3"/>
  <c r="AU97" i="1"/>
  <c r="P138" i="2"/>
  <c r="P137" i="2"/>
  <c r="T167" i="2"/>
  <c r="R184" i="2"/>
  <c r="R166" i="2"/>
  <c r="T192" i="2"/>
  <c r="R206" i="2"/>
  <c r="T126" i="3"/>
  <c r="T125" i="3"/>
  <c r="P136" i="4"/>
  <c r="R147" i="2"/>
  <c r="BK174" i="2"/>
  <c r="J174" i="2"/>
  <c r="J103" i="2"/>
  <c r="P184" i="2"/>
  <c r="BK192" i="2"/>
  <c r="J192" i="2" s="1"/>
  <c r="J106" i="2" s="1"/>
  <c r="P197" i="2"/>
  <c r="R202" i="2"/>
  <c r="BK210" i="2"/>
  <c r="J210" i="2"/>
  <c r="J110" i="2" s="1"/>
  <c r="R127" i="4"/>
  <c r="T127" i="4"/>
  <c r="R136" i="4"/>
  <c r="BK138" i="2"/>
  <c r="J138" i="2" s="1"/>
  <c r="J98" i="2" s="1"/>
  <c r="BK167" i="2"/>
  <c r="J167" i="2" s="1"/>
  <c r="J102" i="2" s="1"/>
  <c r="T184" i="2"/>
  <c r="T197" i="2"/>
  <c r="P210" i="2"/>
  <c r="T136" i="4"/>
  <c r="BK164" i="2"/>
  <c r="J164" i="2" s="1"/>
  <c r="J100" i="2" s="1"/>
  <c r="BK216" i="2"/>
  <c r="J216" i="2" s="1"/>
  <c r="J111" i="2" s="1"/>
  <c r="J91" i="4"/>
  <c r="F122" i="4"/>
  <c r="BF143" i="4"/>
  <c r="BF144" i="4"/>
  <c r="BF160" i="4"/>
  <c r="BF167" i="4"/>
  <c r="BF172" i="4"/>
  <c r="F94" i="4"/>
  <c r="E114" i="4"/>
  <c r="BF139" i="4"/>
  <c r="BF155" i="4"/>
  <c r="BF177" i="4"/>
  <c r="J123" i="4"/>
  <c r="BF152" i="4"/>
  <c r="BF169" i="4"/>
  <c r="BF179" i="4"/>
  <c r="BF145" i="4"/>
  <c r="BF175" i="4"/>
  <c r="J93" i="4"/>
  <c r="BF148" i="4"/>
  <c r="BF149" i="4"/>
  <c r="BF151" i="4"/>
  <c r="BF163" i="4"/>
  <c r="BF174" i="4"/>
  <c r="BF176" i="4"/>
  <c r="BF182" i="4"/>
  <c r="BF132" i="4"/>
  <c r="BF147" i="4"/>
  <c r="BF150" i="4"/>
  <c r="BF153" i="4"/>
  <c r="BF168" i="4"/>
  <c r="BF170" i="4"/>
  <c r="BF178" i="4"/>
  <c r="BF133" i="4"/>
  <c r="BF154" i="4"/>
  <c r="BF159" i="4"/>
  <c r="BF165" i="4"/>
  <c r="BF171" i="4"/>
  <c r="BF173" i="4"/>
  <c r="BF137" i="4"/>
  <c r="J94" i="3"/>
  <c r="E113" i="3"/>
  <c r="BF142" i="3"/>
  <c r="J121" i="3"/>
  <c r="BF157" i="3"/>
  <c r="BF160" i="3"/>
  <c r="J91" i="3"/>
  <c r="F121" i="3"/>
  <c r="BF128" i="3"/>
  <c r="BF149" i="3"/>
  <c r="BF151" i="3"/>
  <c r="BF153" i="3"/>
  <c r="BF159" i="3"/>
  <c r="BF162" i="3"/>
  <c r="BF132" i="3"/>
  <c r="BF139" i="3"/>
  <c r="BF146" i="3"/>
  <c r="BF150" i="3"/>
  <c r="BF158" i="3"/>
  <c r="BF169" i="3"/>
  <c r="BF131" i="3"/>
  <c r="BF135" i="3"/>
  <c r="BF152" i="3"/>
  <c r="BF154" i="3"/>
  <c r="BF164" i="3"/>
  <c r="BF170" i="3"/>
  <c r="BF167" i="3"/>
  <c r="F94" i="3"/>
  <c r="BF129" i="3"/>
  <c r="BF130" i="3"/>
  <c r="BF133" i="3"/>
  <c r="BF134" i="3"/>
  <c r="BF137" i="3"/>
  <c r="BF138" i="3"/>
  <c r="BF140" i="3"/>
  <c r="BF145" i="3"/>
  <c r="BF148" i="3"/>
  <c r="BF161" i="3"/>
  <c r="BF127" i="3"/>
  <c r="BF144" i="3"/>
  <c r="BF147" i="3"/>
  <c r="BF155" i="3"/>
  <c r="BF166" i="3"/>
  <c r="BF168" i="3"/>
  <c r="F91" i="2"/>
  <c r="J91" i="2"/>
  <c r="J130" i="2"/>
  <c r="F133" i="2"/>
  <c r="BF139" i="2"/>
  <c r="BF149" i="2"/>
  <c r="BF157" i="2"/>
  <c r="BF185" i="2"/>
  <c r="BF188" i="2"/>
  <c r="BF194" i="2"/>
  <c r="BF196" i="2"/>
  <c r="BF198" i="2"/>
  <c r="BF199" i="2"/>
  <c r="BF215" i="2"/>
  <c r="BF168" i="2"/>
  <c r="BF195" i="2"/>
  <c r="E126" i="2"/>
  <c r="BF154" i="2"/>
  <c r="BF162" i="2"/>
  <c r="BF175" i="2"/>
  <c r="BF177" i="2"/>
  <c r="BF179" i="2"/>
  <c r="BF182" i="2"/>
  <c r="BF186" i="2"/>
  <c r="BF201" i="2"/>
  <c r="BF208" i="2"/>
  <c r="BF212" i="2"/>
  <c r="BF213" i="2"/>
  <c r="BF141" i="2"/>
  <c r="BF143" i="2"/>
  <c r="BF144" i="2"/>
  <c r="BF146" i="2"/>
  <c r="BF160" i="2"/>
  <c r="BF163" i="2"/>
  <c r="BF169" i="2"/>
  <c r="BF178" i="2"/>
  <c r="BF180" i="2"/>
  <c r="BF183" i="2"/>
  <c r="BF207" i="2"/>
  <c r="BF209" i="2"/>
  <c r="BF211" i="2"/>
  <c r="BF220" i="2"/>
  <c r="J92" i="2"/>
  <c r="BF142" i="2"/>
  <c r="BF145" i="2"/>
  <c r="BF150" i="2"/>
  <c r="BF151" i="2"/>
  <c r="BF156" i="2"/>
  <c r="BF159" i="2"/>
  <c r="BF161" i="2"/>
  <c r="BF171" i="2"/>
  <c r="BF173" i="2"/>
  <c r="BF181" i="2"/>
  <c r="BF189" i="2"/>
  <c r="BF190" i="2"/>
  <c r="BF200" i="2"/>
  <c r="BF140" i="2"/>
  <c r="BF148" i="2"/>
  <c r="BF152" i="2"/>
  <c r="BF153" i="2"/>
  <c r="BF155" i="2"/>
  <c r="BF158" i="2"/>
  <c r="BF170" i="2"/>
  <c r="BF172" i="2"/>
  <c r="BF176" i="2"/>
  <c r="BF193" i="2"/>
  <c r="BF203" i="2"/>
  <c r="BF204" i="2"/>
  <c r="BF205" i="2"/>
  <c r="BF217" i="2"/>
  <c r="BF219" i="2"/>
  <c r="BF165" i="2"/>
  <c r="BF191" i="2"/>
  <c r="BF214" i="2"/>
  <c r="F38" i="2"/>
  <c r="BC96" i="1"/>
  <c r="J35" i="2"/>
  <c r="AV96" i="1"/>
  <c r="AT96" i="1" s="1"/>
  <c r="AS94" i="1"/>
  <c r="F39" i="2"/>
  <c r="BD96" i="1"/>
  <c r="F37" i="2"/>
  <c r="BB96" i="1"/>
  <c r="F35" i="2"/>
  <c r="AZ96" i="1"/>
  <c r="BK137" i="2"/>
  <c r="J137" i="2"/>
  <c r="J97" i="2"/>
  <c r="P126" i="4"/>
  <c r="AU98" i="1"/>
  <c r="R126" i="4"/>
  <c r="T126" i="4"/>
  <c r="T166" i="2"/>
  <c r="T136" i="2"/>
  <c r="R137" i="2"/>
  <c r="R136" i="2"/>
  <c r="P166" i="2"/>
  <c r="P136" i="2"/>
  <c r="AU96" i="1"/>
  <c r="F36" i="2"/>
  <c r="BA96" i="1" s="1"/>
  <c r="J36" i="2"/>
  <c r="AW96" i="1" s="1"/>
  <c r="AU95" i="1"/>
  <c r="AU94" i="1"/>
  <c r="J37" i="4" l="1"/>
  <c r="AV98" i="1" s="1"/>
  <c r="F39" i="4"/>
  <c r="BB98" i="1" s="1"/>
  <c r="BB95" i="1" s="1"/>
  <c r="BB94" i="1" s="1"/>
  <c r="F41" i="4"/>
  <c r="BD98" i="1" s="1"/>
  <c r="BD95" i="1" s="1"/>
  <c r="BD94" i="1" s="1"/>
  <c r="W36" i="1" s="1"/>
  <c r="F38" i="4"/>
  <c r="BA98" i="1" s="1"/>
  <c r="J38" i="4"/>
  <c r="AW98" i="1" s="1"/>
  <c r="AT98" i="1" s="1"/>
  <c r="J127" i="4"/>
  <c r="J99" i="4" s="1"/>
  <c r="BK126" i="4"/>
  <c r="J126" i="4" s="1"/>
  <c r="J98" i="4" s="1"/>
  <c r="J38" i="3"/>
  <c r="AW97" i="1" s="1"/>
  <c r="AT97" i="1" s="1"/>
  <c r="J126" i="3"/>
  <c r="J99" i="3" s="1"/>
  <c r="BK125" i="3"/>
  <c r="J125" i="3" s="1"/>
  <c r="J98" i="3" s="1"/>
  <c r="F38" i="3"/>
  <c r="BA97" i="1" s="1"/>
  <c r="F37" i="3"/>
  <c r="AZ97" i="1" s="1"/>
  <c r="AZ95" i="1" s="1"/>
  <c r="BC95" i="1"/>
  <c r="AY95" i="1" s="1"/>
  <c r="BK166" i="2"/>
  <c r="J166" i="2" s="1"/>
  <c r="J101" i="2" s="1"/>
  <c r="J197" i="2"/>
  <c r="J107" i="2" s="1"/>
  <c r="BK136" i="2"/>
  <c r="J136" i="2" s="1"/>
  <c r="J96" i="2" s="1"/>
  <c r="W34" i="1" l="1"/>
  <c r="AX94" i="1"/>
  <c r="BA95" i="1"/>
  <c r="J105" i="4"/>
  <c r="J32" i="4"/>
  <c r="J34" i="4" s="1"/>
  <c r="AX95" i="1"/>
  <c r="BA94" i="1"/>
  <c r="W33" i="1" s="1"/>
  <c r="AW95" i="1"/>
  <c r="AZ94" i="1"/>
  <c r="AV95" i="1"/>
  <c r="BC94" i="1"/>
  <c r="AY94" i="1" s="1"/>
  <c r="J32" i="3"/>
  <c r="J34" i="3" s="1"/>
  <c r="J104" i="3"/>
  <c r="J117" i="2"/>
  <c r="J30" i="2"/>
  <c r="J32" i="2" s="1"/>
  <c r="AW94" i="1"/>
  <c r="AK33" i="1" s="1"/>
  <c r="AG98" i="1" l="1"/>
  <c r="AN98" i="1" s="1"/>
  <c r="J43" i="4"/>
  <c r="AT95" i="1"/>
  <c r="AG97" i="1"/>
  <c r="AN97" i="1" s="1"/>
  <c r="J43" i="3"/>
  <c r="AV94" i="1"/>
  <c r="AK32" i="1" s="1"/>
  <c r="W32" i="1"/>
  <c r="W35" i="1"/>
  <c r="AG96" i="1"/>
  <c r="J41" i="2"/>
  <c r="AT94" i="1" l="1"/>
  <c r="AG95" i="1"/>
  <c r="AN96" i="1"/>
  <c r="AG94" i="1" l="1"/>
  <c r="AN95" i="1"/>
  <c r="AG102" i="1" l="1"/>
  <c r="AK26" i="1"/>
  <c r="AK29" i="1" s="1"/>
  <c r="AK38" i="1" s="1"/>
  <c r="AN94" i="1"/>
  <c r="AN102" i="1" s="1"/>
</calcChain>
</file>

<file path=xl/sharedStrings.xml><?xml version="1.0" encoding="utf-8"?>
<sst xmlns="http://schemas.openxmlformats.org/spreadsheetml/2006/main" count="2971" uniqueCount="671">
  <si>
    <t>Export Komplet</t>
  </si>
  <si>
    <t/>
  </si>
  <si>
    <t>2.0</t>
  </si>
  <si>
    <t>False</t>
  </si>
  <si>
    <t>{7e4aee6e-9d26-4e29-bb62-49346a1b196c}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</si>
  <si>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</si>
  <si>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</si>
  <si>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</si>
  <si>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</si>
  <si>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</si>
  <si>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</si>
  <si>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</si>
  <si>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1123</t>
  </si>
  <si>
    <t>Stavba:</t>
  </si>
  <si>
    <t>Rekonštrukcia WC v DÚA - 4. Hala, areál Jurajov dvor</t>
  </si>
  <si>
    <t>JKSO:</t>
  </si>
  <si>
    <t>KS:</t>
  </si>
  <si>
    <t>Miesto:</t>
  </si>
  <si>
    <t xml:space="preserve"> </t>
  </si>
  <si>
    <t>Dátum:</t>
  </si>
  <si>
    <t>7. 12. 2023</t>
  </si>
  <si>
    <t>Objednávateľ:</t>
  </si>
  <si>
    <t>IČO:</t>
  </si>
  <si>
    <t>IČ DPH:</t>
  </si>
  <si>
    <t>Zhotoviteľ:</t>
  </si>
  <si>
    <t>Projektant:</t>
  </si>
  <si>
    <t>True</t>
  </si>
  <si>
    <t>Spracovateľ: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</si>
  <si>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</si>
  <si>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</si>
  <si>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</si>
  <si>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</si>
  <si>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</si>
  <si>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</si>
  <si>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</si>
  <si>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</si>
  <si>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</si>
  <si>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</si>
  <si>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</si>
  <si>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</si>
  <si>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</si>
  <si>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</si>
  <si>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</si>
  <si>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</si>
  <si>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</si>
  <si>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</si>
  <si>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</si>
  <si>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</si>
  <si>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</si>
  <si>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</si>
  <si>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</si>
  <si>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</si>
  <si>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</si>
  <si>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</si>
  <si>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</si>
  <si>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</si>
  <si>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</si>
  <si>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</si>
  <si>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</si>
  <si>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</si>
  <si>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</si>
  <si>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</si>
  <si>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</si>
  <si>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</si>
  <si>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</si>
  <si>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</si>
  <si>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</si>
  <si>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</si>
  <si>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</si>
  <si>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</si>
  <si>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</si>
  <si>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</si>
  <si>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</si>
  <si>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</si>
  <si>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</si>
  <si>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01</t>
  </si>
  <si>
    <t>WC dielne autorusov, prízemie</t>
  </si>
  <si>
    <t>STA</t>
  </si>
  <si>
    <t>1</t>
  </si>
  <si>
    <t>{25446066-5327-4846-89f6-64cdc7e57b22}</t>
  </si>
  <si>
    <t>/</t>
  </si>
  <si>
    <t>Časť</t>
  </si>
  <si>
    <t>2</t>
  </si>
  <si>
    <t>###NOINSERT###</t>
  </si>
  <si>
    <t>Zdravotechnika</t>
  </si>
  <si>
    <t>{4a9e8b2f-95b3-4fa1-80dd-c32052853901}</t>
  </si>
  <si>
    <t>02</t>
  </si>
  <si>
    <t>Elektroinštalácie</t>
  </si>
  <si>
    <t>{69e65f96-67bf-4fd5-b6bd-296f9ae84238}</t>
  </si>
  <si>
    <t>2) Ostatné náklady zo súhrnného listu</t>
  </si>
  <si>
    <t>Percent. zadanie_x000D_
[% nákladov rozpočtu]</t>
  </si>
  <si>
    <t>Zaradenie nákladov</t>
  </si>
  <si>
    <t>Celkové náklady za stavbu 1) + 2)</t>
  </si>
  <si>
    <t>KRYCÍ LIST ROZPOČTU</t>
  </si>
  <si>
    <t>Objekt: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</si>
  <si>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</si>
  <si>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</si>
  <si>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</si>
  <si>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</si>
  <si>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</si>
  <si>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</si>
  <si>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</si>
  <si>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</si>
  <si>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</si>
  <si>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</si>
  <si>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</si>
  <si>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</si>
  <si>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</si>
  <si>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725 - Zdravotechnika - zariaďovacie predmety</t>
  </si>
  <si>
    <t xml:space="preserve">    763 - Konštrukcie - drevostavby</t>
  </si>
  <si>
    <t xml:space="preserve">    766 - Konštrukcie stolárske</t>
  </si>
  <si>
    <t xml:space="preserve">    767 - Konštrukcie doplnkové kovové</t>
  </si>
  <si>
    <t xml:space="preserve">    769 - Montáže vzduchotechnických zariadení</t>
  </si>
  <si>
    <t xml:space="preserve">    771 - Podlahy z dlaždíc</t>
  </si>
  <si>
    <t xml:space="preserve">    781 - Obklady</t>
  </si>
  <si>
    <t xml:space="preserve">    784 - Maľby</t>
  </si>
  <si>
    <t>HZS - Hodinové zúčtovacie sadzby</t>
  </si>
  <si>
    <t>VRN - Investičné náklady neobsiahnuté v cenách</t>
  </si>
  <si>
    <t>2) Ostatné náklady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</si>
  <si>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</si>
  <si>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</si>
  <si>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</si>
  <si>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</si>
  <si>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</si>
  <si>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</si>
  <si>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</si>
  <si>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</si>
  <si>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</si>
  <si>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</si>
  <si>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</si>
  <si>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</si>
  <si>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</si>
  <si>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</si>
  <si>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</si>
  <si>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6</t>
  </si>
  <si>
    <t>Úpravy povrchov, podlahy, osadenie</t>
  </si>
  <si>
    <t>K</t>
  </si>
  <si>
    <t>612409991.S</t>
  </si>
  <si>
    <t>Začistenie omietok (s dodaním hmoty) okolo okien, dverí, podláh, obkladov atď.</t>
  </si>
  <si>
    <t>m</t>
  </si>
  <si>
    <t>4</t>
  </si>
  <si>
    <t>1758587749</t>
  </si>
  <si>
    <t>612451081.S</t>
  </si>
  <si>
    <t>Zatretie škár murovaných konštrukcií vnútorných stien, pilierov alebo stĺpov z tvárnic alebo dosiek</t>
  </si>
  <si>
    <t>m2</t>
  </si>
  <si>
    <t>2111194568</t>
  </si>
  <si>
    <t>3</t>
  </si>
  <si>
    <t>612465121.S</t>
  </si>
  <si>
    <t>Vnútorný sanačný systém stien s obsahom cementu, podkladová / vyrovnávacia omietka, hr. 10 mm</t>
  </si>
  <si>
    <t>-1474973728</t>
  </si>
  <si>
    <t>631316023.S</t>
  </si>
  <si>
    <t>Mazanina z betónu s polypropylénovými vláknami  (m3) tr.C25/30 hr. nad 80 do 120 mm</t>
  </si>
  <si>
    <t>m3</t>
  </si>
  <si>
    <t>303820631</t>
  </si>
  <si>
    <t>5</t>
  </si>
  <si>
    <t>632452613.S</t>
  </si>
  <si>
    <t>Cementová samonivelizačná stierka, pevnosti v tlaku 20 MPa, hr. 5 mm</t>
  </si>
  <si>
    <t>16</t>
  </si>
  <si>
    <t>-1849563296</t>
  </si>
  <si>
    <t>632481151.S</t>
  </si>
  <si>
    <t>Sklolaminátová mriežka vložená do poteru alebo mazaniny</t>
  </si>
  <si>
    <t>1388159766</t>
  </si>
  <si>
    <t>7</t>
  </si>
  <si>
    <t>642944121.S</t>
  </si>
  <si>
    <t>Dodatočná montáž oceľovej dverovej zárubne, plochy otvoru do 2,5 m2</t>
  </si>
  <si>
    <t>ks</t>
  </si>
  <si>
    <t>-1015156947</t>
  </si>
  <si>
    <t>8</t>
  </si>
  <si>
    <t>M</t>
  </si>
  <si>
    <t>553310002100.S</t>
  </si>
  <si>
    <t>Zárubňa kovová šxv 300-1195x500-1970 a 2100 mm, dvojdielna na dodatočnú montáž</t>
  </si>
  <si>
    <t>1728391042</t>
  </si>
  <si>
    <t>9</t>
  </si>
  <si>
    <t>Ostatné konštrukcie a práce-búranie</t>
  </si>
  <si>
    <t>941955004.S</t>
  </si>
  <si>
    <t>Lešenie ľahké pracovné pomocné s výškou lešeňovej podlahy nad 2,50 do 3,5 m</t>
  </si>
  <si>
    <t>1197070383</t>
  </si>
  <si>
    <t>10</t>
  </si>
  <si>
    <t>952901114.S</t>
  </si>
  <si>
    <t>Vyčistenie budov pri výške podlaží nad 4 m</t>
  </si>
  <si>
    <t>-1044649406</t>
  </si>
  <si>
    <t>11</t>
  </si>
  <si>
    <t>962031132.S</t>
  </si>
  <si>
    <t>Búranie priečok alebo vybúranie otvorov plochy nad 4 m2 z tehál pálených, plných alebo dutých hr. do 150 mm,  -0,19600t</t>
  </si>
  <si>
    <t>-619707360</t>
  </si>
  <si>
    <t>12</t>
  </si>
  <si>
    <t>965042121.S</t>
  </si>
  <si>
    <t>Búranie podkladov pod dlažby, liatych dlažieb a mazanín,betón alebo liaty asfalt hr.do 100 mm, plochy do 1 m2 -2,20000t</t>
  </si>
  <si>
    <t>-971524343</t>
  </si>
  <si>
    <t>13</t>
  </si>
  <si>
    <t>965081712.S</t>
  </si>
  <si>
    <t>Búranie dlažieb, bez podklad. lôžka z xylolit., alebo keramických dlaždíc hr. do 10 mm,  -0,02000t</t>
  </si>
  <si>
    <t>473373558</t>
  </si>
  <si>
    <t>14</t>
  </si>
  <si>
    <t>968061125.S</t>
  </si>
  <si>
    <t>Vyvesenie dreveného dverného krídla do suti plochy do 2 m2, -0,02400t</t>
  </si>
  <si>
    <t>-1174002190</t>
  </si>
  <si>
    <t>15</t>
  </si>
  <si>
    <t>968072455.S</t>
  </si>
  <si>
    <t>Vybúranie kovových dverových zárubní plochy do 2 m2,  -0,07600t</t>
  </si>
  <si>
    <t>601987227</t>
  </si>
  <si>
    <t>978059511.S</t>
  </si>
  <si>
    <t>Odsekanie a odobratie obkladov stien z obkladačiek vnútorných vrátane podkladovej omietky do 2 m2,  -0,06800t</t>
  </si>
  <si>
    <t>-133627202</t>
  </si>
  <si>
    <t>17</t>
  </si>
  <si>
    <t>979011131.S</t>
  </si>
  <si>
    <t>Zvislá doprava sutiny po schodoch ručne do 3,5 m</t>
  </si>
  <si>
    <t>t</t>
  </si>
  <si>
    <t>-384949948</t>
  </si>
  <si>
    <t>18</t>
  </si>
  <si>
    <t>979081111.S</t>
  </si>
  <si>
    <t>Odvoz sutiny a vybúraných hmôt na skládku do 1 km</t>
  </si>
  <si>
    <t>205625039</t>
  </si>
  <si>
    <t>19</t>
  </si>
  <si>
    <t>979081121.S</t>
  </si>
  <si>
    <t>Odvoz sutiny a vybúraných hmôt na skládku za každý ďalší 1 km</t>
  </si>
  <si>
    <t>-1229113642</t>
  </si>
  <si>
    <t>979082111.S</t>
  </si>
  <si>
    <t>Vnútrostavenisková doprava sutiny a vybúraných hmôt do 10 m</t>
  </si>
  <si>
    <t>888884361</t>
  </si>
  <si>
    <t>21</t>
  </si>
  <si>
    <t>979082121.S</t>
  </si>
  <si>
    <t>Vnútrostavenisková doprava sutiny a vybúraných hmôt za každých ďalších 5 m</t>
  </si>
  <si>
    <t>1720015377</t>
  </si>
  <si>
    <t>22</t>
  </si>
  <si>
    <t>979087212.S</t>
  </si>
  <si>
    <t>Nakladanie na dopravné prostriedky pre vodorovnú dopravu sutiny</t>
  </si>
  <si>
    <t>249481075</t>
  </si>
  <si>
    <t>23</t>
  </si>
  <si>
    <t>979089012.S</t>
  </si>
  <si>
    <t>Poplatok za skládku - betón, tehly, dlaždice (17 01) ostatné</t>
  </si>
  <si>
    <t>-1161154860</t>
  </si>
  <si>
    <t>24</t>
  </si>
  <si>
    <t>979093111.S</t>
  </si>
  <si>
    <t>Uloženie sutiny na skládku s hrubým urovnaním bez zhutnenia</t>
  </si>
  <si>
    <t>-2099164658</t>
  </si>
  <si>
    <t>99</t>
  </si>
  <si>
    <t>Presun hmôt HSV</t>
  </si>
  <si>
    <t>25</t>
  </si>
  <si>
    <t>999281111.S</t>
  </si>
  <si>
    <t>Presun hmôt pre opravy a údržbu objektov vrátane vonkajších plášťov výšky do 25 m</t>
  </si>
  <si>
    <t>1718120985</t>
  </si>
  <si>
    <t>PSV</t>
  </si>
  <si>
    <t>Práce a dodávky PSV</t>
  </si>
  <si>
    <t>711</t>
  </si>
  <si>
    <t>Izolácie proti vode a vlhkosti</t>
  </si>
  <si>
    <t>26</t>
  </si>
  <si>
    <t>711210100.S</t>
  </si>
  <si>
    <t>Zhotovenie dvojnásobnej izol. stierky pod keramické obklady v interiéri na ploche vodorovnej</t>
  </si>
  <si>
    <t>670469299</t>
  </si>
  <si>
    <t>27</t>
  </si>
  <si>
    <t>245610000400.S</t>
  </si>
  <si>
    <t>Stierka hydroizolačná na báze syntetickej živice, (tekutá hydroizolačná fólia)</t>
  </si>
  <si>
    <t>kg</t>
  </si>
  <si>
    <t>32</t>
  </si>
  <si>
    <t>847846576</t>
  </si>
  <si>
    <t>28</t>
  </si>
  <si>
    <t>247710007700.S</t>
  </si>
  <si>
    <t>Pás tesniaci š. 120 mm, na utesnenie rohových a spojovacích škár pri aplikácii hydroizolácií</t>
  </si>
  <si>
    <t>-1773047051</t>
  </si>
  <si>
    <t>29</t>
  </si>
  <si>
    <t>711210110.S</t>
  </si>
  <si>
    <t>Zhotovenie dvojnásobnej izol. stierky pod keramické obklady v interiéri na ploche zvislej</t>
  </si>
  <si>
    <t>-901864503</t>
  </si>
  <si>
    <t>30</t>
  </si>
  <si>
    <t>158922526</t>
  </si>
  <si>
    <t>31</t>
  </si>
  <si>
    <t>998711201.S</t>
  </si>
  <si>
    <t>Presun hmôt pre izoláciu proti vode v objektoch výšky do 6 m</t>
  </si>
  <si>
    <t>%</t>
  </si>
  <si>
    <t>1016186307</t>
  </si>
  <si>
    <t>725</t>
  </si>
  <si>
    <t>Zdravotechnika - zariaďovacie predmety</t>
  </si>
  <si>
    <t>725110811.S</t>
  </si>
  <si>
    <t>Demontáž záchoda splachovacieho s nádržou alebo s tlakovým splachovačom,  -0,01933t</t>
  </si>
  <si>
    <t>súb.</t>
  </si>
  <si>
    <t>1527170857</t>
  </si>
  <si>
    <t>33</t>
  </si>
  <si>
    <t>725130811.S</t>
  </si>
  <si>
    <t>Demontáž pisoárového státia 1 dielnych,  -0,03968t</t>
  </si>
  <si>
    <t>-1098920049</t>
  </si>
  <si>
    <t>34</t>
  </si>
  <si>
    <t>725190005.S</t>
  </si>
  <si>
    <t>Montáž pisoárovej deliacej steny keramickej</t>
  </si>
  <si>
    <t>2123013370</t>
  </si>
  <si>
    <t>35</t>
  </si>
  <si>
    <t>642520000200.S</t>
  </si>
  <si>
    <t>Pisoárová deliaca stena keramická</t>
  </si>
  <si>
    <t>23289334</t>
  </si>
  <si>
    <t>36</t>
  </si>
  <si>
    <t>725190101.S</t>
  </si>
  <si>
    <t>Montáž sanitárnej priečky z HPL dosiek na WC a prezliekacie kabíny/boxy pre vlhké priestory s nerezovým kovaním</t>
  </si>
  <si>
    <t>975979889</t>
  </si>
  <si>
    <t>37</t>
  </si>
  <si>
    <t>607930001500.S</t>
  </si>
  <si>
    <t>Doska kompaktná z vysokotlakého laminátu (HPL) pre použitie v interiéri vo farbe s bielym jadrom, hrúbky 12 mm vr. dverí</t>
  </si>
  <si>
    <t>834114934</t>
  </si>
  <si>
    <t>38</t>
  </si>
  <si>
    <t>725210821.S</t>
  </si>
  <si>
    <t>Demontáž umývadiel alebo umývadielok bez výtokovej armatúry,  -0,01946t</t>
  </si>
  <si>
    <t>883795394</t>
  </si>
  <si>
    <t>39</t>
  </si>
  <si>
    <t>725820810.S</t>
  </si>
  <si>
    <t>Demontáž batérie drezovej, umývadlovej nástennej,  -0,0026t</t>
  </si>
  <si>
    <t>-1721103340</t>
  </si>
  <si>
    <t>40</t>
  </si>
  <si>
    <t>998725201.S</t>
  </si>
  <si>
    <t>Presun hmôt pre zariaďovacie predmety v objektoch výšky do 6 m</t>
  </si>
  <si>
    <t>-1578470877</t>
  </si>
  <si>
    <t>763</t>
  </si>
  <si>
    <t>Konštrukcie - drevostavby</t>
  </si>
  <si>
    <t>41</t>
  </si>
  <si>
    <t>763135075.S</t>
  </si>
  <si>
    <t>Kazetový podhľad 600 x 600 mm, hrana ostrá, konštrukcia viditeľná, doska sadrokartónová hygienická biela hr. 9,5 mm</t>
  </si>
  <si>
    <t>192454191</t>
  </si>
  <si>
    <t>42</t>
  </si>
  <si>
    <t>998763201.S</t>
  </si>
  <si>
    <t>Presun hmôt pre drevostavby v objektoch výšky do 12 m</t>
  </si>
  <si>
    <t>1954939637</t>
  </si>
  <si>
    <t>766</t>
  </si>
  <si>
    <t>Konštrukcie stolárske</t>
  </si>
  <si>
    <t>43</t>
  </si>
  <si>
    <t>766662112.S</t>
  </si>
  <si>
    <t>Montáž dverového krídla otočného jednokrídlového poldrážkového, do existujúcej zárubne, vrátane kovania</t>
  </si>
  <si>
    <t>-933211989</t>
  </si>
  <si>
    <t>44</t>
  </si>
  <si>
    <t>549150000600.S</t>
  </si>
  <si>
    <t>Kľučka dverová a rozeta 2x, nehrdzavejúca oceľ, povrch nerez brúsený</t>
  </si>
  <si>
    <t>-812624214</t>
  </si>
  <si>
    <t>45</t>
  </si>
  <si>
    <t>611610000400.S</t>
  </si>
  <si>
    <t>Dvere vnútorné jednokrídlové, šírka 600-900 mm, výplň papierová voština, povrch fólia, plné</t>
  </si>
  <si>
    <t>249394738</t>
  </si>
  <si>
    <t>46</t>
  </si>
  <si>
    <t>998766201.S</t>
  </si>
  <si>
    <t>Presun hmot pre konštrukcie stolárske v objektoch výšky do 6 m</t>
  </si>
  <si>
    <t>-1908313760</t>
  </si>
  <si>
    <t>767</t>
  </si>
  <si>
    <t>Konštrukcie doplnkové kovové</t>
  </si>
  <si>
    <t>47</t>
  </si>
  <si>
    <t>767141924.S1</t>
  </si>
  <si>
    <t>Očistenie výplní svetlíka,  -0,01500t</t>
  </si>
  <si>
    <t>1657283478</t>
  </si>
  <si>
    <t>48</t>
  </si>
  <si>
    <t>767646520.S</t>
  </si>
  <si>
    <t>Montáž dverí kovových - hliníkových, vchodových, 1 m obvodu dverí</t>
  </si>
  <si>
    <t>938091530</t>
  </si>
  <si>
    <t>49</t>
  </si>
  <si>
    <t>553410032100.S</t>
  </si>
  <si>
    <t>Dvere hliníkové jednokrídlové otočné šxv 900x2000 mm</t>
  </si>
  <si>
    <t>1729073239</t>
  </si>
  <si>
    <t>50</t>
  </si>
  <si>
    <t>998767201.S</t>
  </si>
  <si>
    <t>Presun hmôt pre kovové stavebné doplnkové konštrukcie v objektoch výšky do 6 m</t>
  </si>
  <si>
    <t>-179491962</t>
  </si>
  <si>
    <t>769</t>
  </si>
  <si>
    <t>Montáže vzduchotechnických zariadení</t>
  </si>
  <si>
    <t>51</t>
  </si>
  <si>
    <t>769035081.S</t>
  </si>
  <si>
    <t>Montáž krycej mriežky hranatej prierezu 0.125-0.355 m2</t>
  </si>
  <si>
    <t>-910943212</t>
  </si>
  <si>
    <t>52</t>
  </si>
  <si>
    <t>429720200700.S</t>
  </si>
  <si>
    <t>Mriežka krycia hranatá, rozmery šxv 500x250 mm</t>
  </si>
  <si>
    <t>2146008026</t>
  </si>
  <si>
    <t>53</t>
  </si>
  <si>
    <t>769082790.S</t>
  </si>
  <si>
    <t>Demontáž krycej mriežky hranatej prierezu 0.125-0.355 m2,  -0,0048 t</t>
  </si>
  <si>
    <t>1991715272</t>
  </si>
  <si>
    <t>54</t>
  </si>
  <si>
    <t>998769201.S</t>
  </si>
  <si>
    <t>Presun hmôt pre montáž vzduchotechnických zariadení v stavbe (objekte) výšky do 7 m</t>
  </si>
  <si>
    <t>1016147777</t>
  </si>
  <si>
    <t>771</t>
  </si>
  <si>
    <t>Podlahy z dlaždíc</t>
  </si>
  <si>
    <t>55</t>
  </si>
  <si>
    <t>771575620.S</t>
  </si>
  <si>
    <t>Montáž podláh z dlaždíc keramických do tmelu v obmedzenom priestore veľ. 300 x 600 mm</t>
  </si>
  <si>
    <t>2118630453</t>
  </si>
  <si>
    <t>56</t>
  </si>
  <si>
    <t>597740003510.S</t>
  </si>
  <si>
    <t>Dlaždice keramické, lxvxhr 298x598x10 mm, neglazované</t>
  </si>
  <si>
    <t>-1216916536</t>
  </si>
  <si>
    <t>57</t>
  </si>
  <si>
    <t>998771201.S</t>
  </si>
  <si>
    <t>Presun hmôt pre podlahy z dlaždíc v objektoch výšky do 6m</t>
  </si>
  <si>
    <t>-1083023231</t>
  </si>
  <si>
    <t>781</t>
  </si>
  <si>
    <t>Obklady</t>
  </si>
  <si>
    <t>58</t>
  </si>
  <si>
    <t>781445126.S</t>
  </si>
  <si>
    <t>Montáž obkladov vnútor. stien z obkladačiek kladených do tmelu v obmedzenom priestore veľ. 300x600 mm</t>
  </si>
  <si>
    <t>-489241375</t>
  </si>
  <si>
    <t>59</t>
  </si>
  <si>
    <t>597640001800.S</t>
  </si>
  <si>
    <t>Obkladačky keramické lxvxhr 298x598x10 mm</t>
  </si>
  <si>
    <t>-729721771</t>
  </si>
  <si>
    <t>60</t>
  </si>
  <si>
    <t>998781201.S</t>
  </si>
  <si>
    <t>Presun hmôt pre obklady keramické v objektoch výšky do 6 m</t>
  </si>
  <si>
    <t>1201457823</t>
  </si>
  <si>
    <t>784</t>
  </si>
  <si>
    <t>Maľby</t>
  </si>
  <si>
    <t>61</t>
  </si>
  <si>
    <t>784402802.S</t>
  </si>
  <si>
    <t>Odstránenie malieb oškrabaním, výšky nad 3,80 m, -0,0003 t</t>
  </si>
  <si>
    <t>1525608532</t>
  </si>
  <si>
    <t>62</t>
  </si>
  <si>
    <t>784410110.S</t>
  </si>
  <si>
    <t>Penetrovanie jednonásobné jemnozrnných podkladov výšky nad 3,80 m</t>
  </si>
  <si>
    <t>-1223215377</t>
  </si>
  <si>
    <t>63</t>
  </si>
  <si>
    <t>784410510.S</t>
  </si>
  <si>
    <t>Prebrúsenie a oprášenie jemnozrnných povrchov výšky nad 3,80 m</t>
  </si>
  <si>
    <t>-2025527055</t>
  </si>
  <si>
    <t>64</t>
  </si>
  <si>
    <t>784418012.S</t>
  </si>
  <si>
    <t>Zakrývanie podláh a zariadení papierom v miestnostiach alebo na schodisku</t>
  </si>
  <si>
    <t>-791671667</t>
  </si>
  <si>
    <t>65</t>
  </si>
  <si>
    <t>784452472.S</t>
  </si>
  <si>
    <t>Maľby z maliarskych zmesí na vodnej báze, ručne nanášané tónované s bielym stropom dvojnásobné na jemnozrnný podklad výšky nad 3,80 m</t>
  </si>
  <si>
    <t>1597548907</t>
  </si>
  <si>
    <t>HZS</t>
  </si>
  <si>
    <t>Hodinové zúčtovacie sadzby</t>
  </si>
  <si>
    <t>66</t>
  </si>
  <si>
    <t>HZS000211.S</t>
  </si>
  <si>
    <t>Stavebno montážne práce menej náročne, pomocné alebo manipulačné (Tr. 1) v rozsahu viac 4 a menej ako 8 hodínn, sťahovanie mobiliáru</t>
  </si>
  <si>
    <t>hod</t>
  </si>
  <si>
    <t>512</t>
  </si>
  <si>
    <t>1783954301</t>
  </si>
  <si>
    <t>VRN</t>
  </si>
  <si>
    <t>Investičné náklady neobsiahnuté v cenách</t>
  </si>
  <si>
    <t>67</t>
  </si>
  <si>
    <t>000400022.S</t>
  </si>
  <si>
    <t>Projektové práce - stavebná časť (stavebné objekty vrátane ich technického vybavenia). náklady na dokumentáciu skutočného zhotovenia stavby - Dodanie zákresu nových rozvodov ZTI a EL</t>
  </si>
  <si>
    <t>eur</t>
  </si>
  <si>
    <t>1024</t>
  </si>
  <si>
    <t>819311983</t>
  </si>
  <si>
    <t>68</t>
  </si>
  <si>
    <t>000800013.S1</t>
  </si>
  <si>
    <t>Vplyv pracovného prostredia - prevádzka investora a vplyv prostredia prestávky v práci - Príplatok za prácu v noci, cez sviatky a v dňoch pracovného pokoja</t>
  </si>
  <si>
    <t>-65410856</t>
  </si>
  <si>
    <t>Časť:</t>
  </si>
  <si>
    <t>01 - Zdravotechnika</t>
  </si>
  <si>
    <t>D1 - Zdravotechnika</t>
  </si>
  <si>
    <t>D1</t>
  </si>
  <si>
    <t>Pol1</t>
  </si>
  <si>
    <t>WC  Kombi Jika Lyra</t>
  </si>
  <si>
    <t>Pol2</t>
  </si>
  <si>
    <t>WC doska</t>
  </si>
  <si>
    <t>Pol3</t>
  </si>
  <si>
    <t>Sroby pre WC</t>
  </si>
  <si>
    <t>Pol4</t>
  </si>
  <si>
    <t>Pripojovacia hadicka</t>
  </si>
  <si>
    <t>Pol5</t>
  </si>
  <si>
    <t>Pripojovacie flexi potrubie 110</t>
  </si>
  <si>
    <t>Pol6</t>
  </si>
  <si>
    <t>Montaz WC</t>
  </si>
  <si>
    <t>Pol7</t>
  </si>
  <si>
    <t>Montaz WC dosky</t>
  </si>
  <si>
    <t>Pol8</t>
  </si>
  <si>
    <t>Zrkadlo velke 60x45</t>
  </si>
  <si>
    <t>Pol9</t>
  </si>
  <si>
    <t>Vesiak na uterak</t>
  </si>
  <si>
    <t>Pol10</t>
  </si>
  <si>
    <t>Davkovac mydla</t>
  </si>
  <si>
    <t>Pol11</t>
  </si>
  <si>
    <t>Montaz dplnkov</t>
  </si>
  <si>
    <t>Pol12</t>
  </si>
  <si>
    <t>Sifon biely</t>
  </si>
  <si>
    <t>Pol13</t>
  </si>
  <si>
    <t>Umyvadlo 55 OT</t>
  </si>
  <si>
    <t>Pol14</t>
  </si>
  <si>
    <t>Sroby pre umyvadlo</t>
  </si>
  <si>
    <t>Pol15</t>
  </si>
  <si>
    <t>Bateria stojankova umyvadlova</t>
  </si>
  <si>
    <t>Pol16</t>
  </si>
  <si>
    <t>Montaz umyvadla</t>
  </si>
  <si>
    <t>Pol17</t>
  </si>
  <si>
    <t>Montaz sifonu</t>
  </si>
  <si>
    <t>Pol18</t>
  </si>
  <si>
    <t>Montaz stojankovej baterie</t>
  </si>
  <si>
    <t>Pol19</t>
  </si>
  <si>
    <t>Pisoar radarovy</t>
  </si>
  <si>
    <t>Pol20</t>
  </si>
  <si>
    <t>Napajaci zdroj</t>
  </si>
  <si>
    <t>Pol21</t>
  </si>
  <si>
    <t>Montaz radaroveho pisoaru</t>
  </si>
  <si>
    <t>Pol22</t>
  </si>
  <si>
    <t>Sifon pisoarovy</t>
  </si>
  <si>
    <t>Pol23</t>
  </si>
  <si>
    <t>Pisoarova stienka</t>
  </si>
  <si>
    <t>Pol24</t>
  </si>
  <si>
    <t>Montaz pisoarovej stienky</t>
  </si>
  <si>
    <t>Pol25</t>
  </si>
  <si>
    <t>Rohový ventil</t>
  </si>
  <si>
    <t>Pol26</t>
  </si>
  <si>
    <t>Montaz rohoveho ventilu</t>
  </si>
  <si>
    <t>Pol27</t>
  </si>
  <si>
    <t>Kupelnova gulicka</t>
  </si>
  <si>
    <t>Pol28</t>
  </si>
  <si>
    <t>Montáž kupelnovej gulicky</t>
  </si>
  <si>
    <t>Pol29</t>
  </si>
  <si>
    <t>Potrubie kanalizacne DN 110</t>
  </si>
  <si>
    <t>Pol30</t>
  </si>
  <si>
    <t>Potrubie kanalizacne DN 50</t>
  </si>
  <si>
    <t>Pol31</t>
  </si>
  <si>
    <t>Tvarovky kanalizacne</t>
  </si>
  <si>
    <t>kpl</t>
  </si>
  <si>
    <t>Pol32</t>
  </si>
  <si>
    <t>Potrubie vodovodne izolované    d 20</t>
  </si>
  <si>
    <t>Pol33</t>
  </si>
  <si>
    <t>Potrubie vodovedne izolované    d 16</t>
  </si>
  <si>
    <t>Pol34</t>
  </si>
  <si>
    <t>Tvarovky lisovacie</t>
  </si>
  <si>
    <t>Pol35</t>
  </si>
  <si>
    <t>Napojenie sa na existujuce vodovodne potrubie</t>
  </si>
  <si>
    <t>70</t>
  </si>
  <si>
    <t>Pol36</t>
  </si>
  <si>
    <t>Napojenie sa na existujuce kanalizacne potrubie</t>
  </si>
  <si>
    <t>72</t>
  </si>
  <si>
    <t>Pol37</t>
  </si>
  <si>
    <t>Zhotovenie vodovodného vývodu</t>
  </si>
  <si>
    <t>74</t>
  </si>
  <si>
    <t>Pol38</t>
  </si>
  <si>
    <t>Zhotovenie kanalizačného vývodu</t>
  </si>
  <si>
    <t>76</t>
  </si>
  <si>
    <t>Pol39</t>
  </si>
  <si>
    <t>Montáž potrubia vodovodného do DN 25</t>
  </si>
  <si>
    <t>78</t>
  </si>
  <si>
    <t>Pol40</t>
  </si>
  <si>
    <t>Montáž potrubia kanalizačného do 125</t>
  </si>
  <si>
    <t>80</t>
  </si>
  <si>
    <t>Pol41</t>
  </si>
  <si>
    <t>Montážny materiál</t>
  </si>
  <si>
    <t>82</t>
  </si>
  <si>
    <t>Pol42</t>
  </si>
  <si>
    <t>Drobne búracie práce , demontaz , zatkovanie</t>
  </si>
  <si>
    <t>84</t>
  </si>
  <si>
    <t>Pol43</t>
  </si>
  <si>
    <t>Sádrovanie</t>
  </si>
  <si>
    <t>86</t>
  </si>
  <si>
    <t>Pol44</t>
  </si>
  <si>
    <t>Dopravne,presun materialu a zaobstaravacie naklady</t>
  </si>
  <si>
    <t>sub</t>
  </si>
  <si>
    <t>88</t>
  </si>
  <si>
    <t>02 - Elektroinštalácie</t>
  </si>
  <si>
    <t xml:space="preserve">9 - Ostatné konštrukcie a práce-búranie   </t>
  </si>
  <si>
    <t xml:space="preserve">21-M - Elektromontáže   </t>
  </si>
  <si>
    <t xml:space="preserve">Ostatné konštrukcie a práce-búranie   </t>
  </si>
  <si>
    <t>971033531</t>
  </si>
  <si>
    <t>Vybúranie otvorov v murive tehl. plochy do 1 m2 hr.do 100 mm,  -0,19100t</t>
  </si>
  <si>
    <t>971035131</t>
  </si>
  <si>
    <t>Vybúr. otvorov priemeru do 6 cm v murive tehl. na MC hr. do 15 cm,</t>
  </si>
  <si>
    <t>kus</t>
  </si>
  <si>
    <t>971035141</t>
  </si>
  <si>
    <t>Vybúr. otvorov priemeru do 6 cm v murive tehl. na MC hr. do 30 cm ,</t>
  </si>
  <si>
    <t>973031616</t>
  </si>
  <si>
    <t>Vysek. kapies pre krabice v murive z tehál do 10 x 10 x 5 cm</t>
  </si>
  <si>
    <t>974031132</t>
  </si>
  <si>
    <t>Vysekanie rýh v tehelnom murive hl. do 5 cm š. do 7 cm</t>
  </si>
  <si>
    <t>Vyznačenie trasí vedenia</t>
  </si>
  <si>
    <t>MD</t>
  </si>
  <si>
    <t>Mimostavenisková doprava</t>
  </si>
  <si>
    <t>PPV</t>
  </si>
  <si>
    <t>Podiel pridružených výkonov</t>
  </si>
  <si>
    <t>21-M</t>
  </si>
  <si>
    <t xml:space="preserve">Elektromontáže   </t>
  </si>
  <si>
    <t>210010351</t>
  </si>
  <si>
    <t>Krabicová rozvodka z lisovaného izolantu vrátane ukončenia káblov a zapojenia vodičov typ 6455-11 do 4 m</t>
  </si>
  <si>
    <t>3450927000</t>
  </si>
  <si>
    <t>Krabica 6455-11 acid</t>
  </si>
  <si>
    <t>256</t>
  </si>
  <si>
    <t>210010355.S</t>
  </si>
  <si>
    <t>Krabica pancierová z PVC 93x93 mm, IP 54 vrátane ukončenia káblov a zapojenia vodičov</t>
  </si>
  <si>
    <t>345410014850.S</t>
  </si>
  <si>
    <t>SANELA SLZ01Y napájací zdroj 230V AC  24 DC - pre pisoáre</t>
  </si>
  <si>
    <t>210011310</t>
  </si>
  <si>
    <t>Osadenie polyamidovej príchytky HM 8 do tvrdého kameňa, jednoduchého betónu a železobetónu</t>
  </si>
  <si>
    <t>2830403500</t>
  </si>
  <si>
    <t>Hmoždinka klasická 8 mm T8 typ: T8-PA</t>
  </si>
  <si>
    <t>210872120.S</t>
  </si>
  <si>
    <t>Kábel signálny uložený pevne JYTY 250 V 2x1</t>
  </si>
  <si>
    <t>341210001400.S</t>
  </si>
  <si>
    <t>Kábel medený signálny JYTY 2x1 mm2</t>
  </si>
  <si>
    <t>210881056.S</t>
  </si>
  <si>
    <t>Vodič bezhalogénový, medený uložený pevne N2XH 0,6/1,0 kV  6</t>
  </si>
  <si>
    <t>341610012400.S</t>
  </si>
  <si>
    <t>Vodič medený bezhalogenový N2XH 6 mm2</t>
  </si>
  <si>
    <t>210881058.S</t>
  </si>
  <si>
    <t>Vodič bezhalogénový, medený uložený pevne N2XH 0,6/1,0 kV  16</t>
  </si>
  <si>
    <t>341610012600.S</t>
  </si>
  <si>
    <t>Vodič medený bezhalogenový N2XH 16 mm2</t>
  </si>
  <si>
    <t>210881075.S</t>
  </si>
  <si>
    <t>Kábel bezhalogénový, medený uložený pevne N2XH 0,6/1,0 kV  3x1,5</t>
  </si>
  <si>
    <t>341610014300.S</t>
  </si>
  <si>
    <t>Kábel medený bezhalogenový N2XH-J 3x1,5 mm2 RE</t>
  </si>
  <si>
    <t>210881076.S</t>
  </si>
  <si>
    <t>Kábel bezhalogénový, medený uložený pevne N2XH 0,6/1,0 kV  3x2,5</t>
  </si>
  <si>
    <t>341610014400.S</t>
  </si>
  <si>
    <t>Kábel medený bezhalogenový N2XH-J 3x2,5 mm2 RE</t>
  </si>
  <si>
    <t>210881219.S</t>
  </si>
  <si>
    <t>Kábel bezhalogénový, medený uložený pevne 1-CHKE-V 0,6/1,0 kV  3x6</t>
  </si>
  <si>
    <t>341610014600.S</t>
  </si>
  <si>
    <t>Kábel medený bezhalogenový N2XH-J 3x6 mm2 RE</t>
  </si>
  <si>
    <t>210010301.S</t>
  </si>
  <si>
    <t>Krabica prístrojová bez zapojenia (1901, KP 68, KZ 3)</t>
  </si>
  <si>
    <t>345600K000</t>
  </si>
  <si>
    <t>Škatuľa KP prístrojová 1-nás : KP 67/2 (D70x45) zvisle aj vodorovne max 5 škatúľ</t>
  </si>
  <si>
    <t>210010325.S</t>
  </si>
  <si>
    <t>Krabica (KUL 68 kruhová) odbočná s viečkom, svorkovnicou vrátane zapojenia</t>
  </si>
  <si>
    <t>345608D000</t>
  </si>
  <si>
    <t>Škatuľa KPR  prístrojová , hlboka + wago svorky</t>
  </si>
  <si>
    <t>210110041.S</t>
  </si>
  <si>
    <t>Spínač polozapustený a zapustený vrátane zapojenia jednopólový - radenie 1</t>
  </si>
  <si>
    <t>ESP000000408</t>
  </si>
  <si>
    <t>spínač jednopólový IP 20- (radenie: 1)</t>
  </si>
  <si>
    <t>210110043.S</t>
  </si>
  <si>
    <t>Spínač polozapustený a zapustený vrátane zapojenia sériový - radenie 5</t>
  </si>
  <si>
    <t>ESP000000409</t>
  </si>
  <si>
    <t>spínač sériový IP 20 - (radenie: 5)</t>
  </si>
  <si>
    <t>210110070.S</t>
  </si>
  <si>
    <t>Spínač špeciálny vrátane zapojenia, ovládanie vzt</t>
  </si>
  <si>
    <t>XALd</t>
  </si>
  <si>
    <t>XALD 215 Harmony   - ovládacie  dvoj- tlačítko</t>
  </si>
  <si>
    <t>210111011.S</t>
  </si>
  <si>
    <t>Domová zásuvka polozapustená alebo zapustená 250 V / 16A, vrátane zapojenia 2P + PE</t>
  </si>
  <si>
    <t>EZA000000367</t>
  </si>
  <si>
    <t>2-zásuvka IP 20- 16A/250V</t>
  </si>
  <si>
    <t>210190001</t>
  </si>
  <si>
    <t>Montáž + zapojenie rozvodnice do 20kg</t>
  </si>
  <si>
    <t>921AN07452</t>
  </si>
  <si>
    <t>Rozvádzač RSoc  ( 1. faz -hl. vyp, zvodič pr. ,2 x prud.chra)</t>
  </si>
  <si>
    <t>921AN07452r</t>
  </si>
  <si>
    <t>Rozvádzač RH - doplnenie ističa</t>
  </si>
  <si>
    <t>210201916.S</t>
  </si>
  <si>
    <t>Montáž svietidla interiérového do 3 kg</t>
  </si>
  <si>
    <t>210201005.S</t>
  </si>
  <si>
    <t>Zapojenie svietidla IP40, 1 x svetelný zdroj, stropného - nástenného interierového</t>
  </si>
  <si>
    <t>sv.1</t>
  </si>
  <si>
    <t>Svietidlo LEDVANCE ECO DP 1200 TH 42W 4000K 5040lm</t>
  </si>
  <si>
    <t>sv.2</t>
  </si>
  <si>
    <t>Svietidlo PANEL LED LEDVANCE PL COMP 600 V 33W 840 3630lm IP40</t>
  </si>
  <si>
    <t>90</t>
  </si>
  <si>
    <t>sv.5</t>
  </si>
  <si>
    <t>Svietidlo núdzové, s piktogramom, aut. 90 minút Svietidlo núdzové EM WALL1 4W 3H 130lm NM M IP65 + PIKTOGRAM + (RP7)</t>
  </si>
  <si>
    <t>92</t>
  </si>
  <si>
    <t>ost.mat</t>
  </si>
  <si>
    <t>Ostatný materiál - príchytky , závesy ,  spojovací ...</t>
  </si>
  <si>
    <t>94</t>
  </si>
  <si>
    <t>585410000100</t>
  </si>
  <si>
    <t>Sadra sivá,</t>
  </si>
  <si>
    <t>96</t>
  </si>
  <si>
    <t>lešenie</t>
  </si>
  <si>
    <t>Lešenie pojazdné   do výšky 6 m</t>
  </si>
  <si>
    <t>den</t>
  </si>
  <si>
    <t>98</t>
  </si>
  <si>
    <t>HZS-01</t>
  </si>
  <si>
    <t>Úprava jestvujúceho rozvádzača , demontáž a úpravy jestvujúcej inštalácie</t>
  </si>
  <si>
    <t>100</t>
  </si>
  <si>
    <t>HZS-02</t>
  </si>
  <si>
    <t>Revízna správa, spracovanie dokumentácie</t>
  </si>
  <si>
    <t>102</t>
  </si>
  <si>
    <t>104</t>
  </si>
  <si>
    <t>PM</t>
  </si>
  <si>
    <t>Podružný materiál</t>
  </si>
  <si>
    <t>106</t>
  </si>
  <si>
    <t>108</t>
  </si>
  <si>
    <t>01 - WC dielne autobusov, prízemie</t>
  </si>
  <si>
    <t>WC dielne autobusov, prízemie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</si>
</sst>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2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3" xfId="0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0" fillId="4" borderId="0" xfId="0" applyFill="1" applyAlignment="1">
      <alignment vertical="center"/>
    </xf>
    <xf numFmtId="4" fontId="22" fillId="4" borderId="0" xfId="0" applyNumberFormat="1" applyFont="1" applyFill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0" fontId="21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4" fontId="22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49" fontId="20" fillId="0" borderId="23" xfId="0" applyNumberFormat="1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167" fontId="20" fillId="0" borderId="23" xfId="0" applyNumberFormat="1" applyFont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  <protection locked="0"/>
    </xf>
    <xf numFmtId="0" fontId="0" fillId="0" borderId="23" xfId="0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166" fontId="21" fillId="0" borderId="0" xfId="0" applyNumberFormat="1" applyFont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23" xfId="0" applyFont="1" applyBorder="1" applyAlignment="1" applyProtection="1">
      <alignment horizontal="center" vertical="center"/>
      <protection locked="0"/>
    </xf>
    <xf numFmtId="49" fontId="33" fillId="0" borderId="23" xfId="0" applyNumberFormat="1" applyFont="1" applyBorder="1" applyAlignment="1" applyProtection="1">
      <alignment horizontal="left" vertical="center" wrapText="1"/>
      <protection locked="0"/>
    </xf>
    <xf numFmtId="0" fontId="33" fillId="0" borderId="23" xfId="0" applyFont="1" applyBorder="1" applyAlignment="1" applyProtection="1">
      <alignment horizontal="left" vertical="center" wrapText="1"/>
      <protection locked="0"/>
    </xf>
    <xf numFmtId="0" fontId="33" fillId="0" borderId="23" xfId="0" applyFont="1" applyBorder="1" applyAlignment="1" applyProtection="1">
      <alignment horizontal="center" vertical="center" wrapText="1"/>
      <protection locked="0"/>
    </xf>
    <xf numFmtId="167" fontId="33" fillId="0" borderId="23" xfId="0" applyNumberFormat="1" applyFont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  <protection locked="0"/>
    </xf>
    <xf numFmtId="0" fontId="34" fillId="0" borderId="23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>
      <alignment horizontal="left" vertical="center"/>
    </xf>
    <xf numFmtId="0" fontId="33" fillId="0" borderId="0" xfId="0" applyFont="1" applyAlignment="1">
      <alignment horizontal="center"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horizontal="righ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4" fontId="22" fillId="4" borderId="0" xfId="0" applyNumberFormat="1" applyFont="1" applyFill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3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164" fontId="14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3"/>
  <sheetViews>
    <sheetView showGridLines="0" topLeftCell="A79" workbookViewId="0">
      <selection activeCell="K98" sqref="K98:AF98"/>
    </sheetView>
  </sheetViews>
  <sheetFormatPr defaultRowHeight="11.25"/>
  <cols>
    <col min="1" max="1" width="8.16406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16406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83203125" hidden="1" customWidth="1"/>
    <col min="50" max="51" width="25" hidden="1" customWidth="1"/>
    <col min="52" max="52" width="21.83203125" hidden="1" customWidth="1"/>
    <col min="53" max="53" width="19.1640625" hidden="1" customWidth="1"/>
    <col min="54" max="54" width="25" hidden="1" customWidth="1"/>
    <col min="55" max="55" width="21.83203125" hidden="1" customWidth="1"/>
    <col min="56" max="56" width="19.1640625" hidden="1" customWidth="1"/>
    <col min="57" max="57" width="66.5" customWidth="1"/>
    <col min="71" max="91" width="9.16406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208" t="s">
        <v>5</v>
      </c>
      <c r="AS2" s="194"/>
      <c r="AT2" s="194"/>
      <c r="AU2" s="194"/>
      <c r="AV2" s="194"/>
      <c r="AW2" s="194"/>
      <c r="AX2" s="194"/>
      <c r="AY2" s="194"/>
      <c r="AZ2" s="194"/>
      <c r="BA2" s="194"/>
      <c r="BB2" s="194"/>
      <c r="BC2" s="194"/>
      <c r="BD2" s="194"/>
      <c r="BE2" s="194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S4" s="13" t="s">
        <v>10</v>
      </c>
    </row>
    <row r="5" spans="1:74" ht="12" customHeight="1">
      <c r="B5" s="16"/>
      <c r="D5" s="19" t="s">
        <v>11</v>
      </c>
      <c r="K5" s="193" t="s">
        <v>12</v>
      </c>
      <c r="L5" s="194"/>
      <c r="M5" s="194"/>
      <c r="N5" s="19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4"/>
      <c r="AE5" s="194"/>
      <c r="AF5" s="194"/>
      <c r="AG5" s="194"/>
      <c r="AH5" s="194"/>
      <c r="AI5" s="194"/>
      <c r="AJ5" s="194"/>
      <c r="AK5" s="194"/>
      <c r="AL5" s="194"/>
      <c r="AM5" s="194"/>
      <c r="AN5" s="194"/>
      <c r="AO5" s="194"/>
      <c r="AR5" s="16"/>
      <c r="BS5" s="13" t="s">
        <v>6</v>
      </c>
    </row>
    <row r="6" spans="1:74" ht="36.950000000000003" customHeight="1">
      <c r="B6" s="16"/>
      <c r="D6" s="21" t="s">
        <v>13</v>
      </c>
      <c r="K6" s="195" t="s">
        <v>14</v>
      </c>
      <c r="L6" s="194"/>
      <c r="M6" s="194"/>
      <c r="N6" s="194"/>
      <c r="O6" s="194"/>
      <c r="P6" s="194"/>
      <c r="Q6" s="194"/>
      <c r="R6" s="194"/>
      <c r="S6" s="194"/>
      <c r="T6" s="194"/>
      <c r="U6" s="194"/>
      <c r="V6" s="194"/>
      <c r="W6" s="194"/>
      <c r="X6" s="194"/>
      <c r="Y6" s="194"/>
      <c r="Z6" s="194"/>
      <c r="AA6" s="194"/>
      <c r="AB6" s="194"/>
      <c r="AC6" s="194"/>
      <c r="AD6" s="194"/>
      <c r="AE6" s="194"/>
      <c r="AF6" s="194"/>
      <c r="AG6" s="194"/>
      <c r="AH6" s="194"/>
      <c r="AI6" s="194"/>
      <c r="AJ6" s="194"/>
      <c r="AK6" s="194"/>
      <c r="AL6" s="194"/>
      <c r="AM6" s="194"/>
      <c r="AN6" s="194"/>
      <c r="AO6" s="194"/>
      <c r="AR6" s="16"/>
      <c r="BS6" s="13" t="s">
        <v>6</v>
      </c>
    </row>
    <row r="7" spans="1:74" ht="12" customHeight="1">
      <c r="B7" s="16"/>
      <c r="D7" s="22" t="s">
        <v>15</v>
      </c>
      <c r="K7" s="20" t="s">
        <v>1</v>
      </c>
      <c r="AK7" s="22" t="s">
        <v>16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17</v>
      </c>
      <c r="K8" s="20" t="s">
        <v>18</v>
      </c>
      <c r="AK8" s="22" t="s">
        <v>19</v>
      </c>
      <c r="AN8" s="20" t="s">
        <v>20</v>
      </c>
      <c r="AR8" s="16"/>
      <c r="BS8" s="13" t="s">
        <v>6</v>
      </c>
    </row>
    <row r="9" spans="1:74" ht="14.45" customHeight="1">
      <c r="B9" s="16"/>
      <c r="AR9" s="16"/>
      <c r="BS9" s="13" t="s">
        <v>6</v>
      </c>
    </row>
    <row r="10" spans="1:74" ht="12" customHeight="1">
      <c r="B10" s="16"/>
      <c r="D10" s="22" t="s">
        <v>21</v>
      </c>
      <c r="AK10" s="22" t="s">
        <v>22</v>
      </c>
      <c r="AN10" s="20" t="s">
        <v>1</v>
      </c>
      <c r="AR10" s="16"/>
      <c r="BS10" s="13" t="s">
        <v>6</v>
      </c>
    </row>
    <row r="11" spans="1:74" ht="18.399999999999999" customHeight="1">
      <c r="B11" s="16"/>
      <c r="E11" s="20" t="s">
        <v>18</v>
      </c>
      <c r="AK11" s="22" t="s">
        <v>23</v>
      </c>
      <c r="AN11" s="20" t="s">
        <v>1</v>
      </c>
      <c r="AR11" s="16"/>
      <c r="BS11" s="13" t="s">
        <v>6</v>
      </c>
    </row>
    <row r="12" spans="1:74" ht="6.95" customHeight="1">
      <c r="B12" s="16"/>
      <c r="AR12" s="16"/>
      <c r="BS12" s="13" t="s">
        <v>6</v>
      </c>
    </row>
    <row r="13" spans="1:74" ht="12" customHeight="1">
      <c r="B13" s="16"/>
      <c r="D13" s="22" t="s">
        <v>24</v>
      </c>
      <c r="AK13" s="22" t="s">
        <v>22</v>
      </c>
      <c r="AN13" s="20" t="s">
        <v>1</v>
      </c>
      <c r="AR13" s="16"/>
      <c r="BS13" s="13" t="s">
        <v>6</v>
      </c>
    </row>
    <row r="14" spans="1:74" ht="12.75">
      <c r="B14" s="16"/>
      <c r="E14" s="20" t="s">
        <v>18</v>
      </c>
      <c r="AK14" s="22" t="s">
        <v>23</v>
      </c>
      <c r="AN14" s="20" t="s">
        <v>1</v>
      </c>
      <c r="AR14" s="16"/>
      <c r="BS14" s="13" t="s">
        <v>6</v>
      </c>
    </row>
    <row r="15" spans="1:74" ht="6.95" customHeight="1">
      <c r="B15" s="16"/>
      <c r="AR15" s="16"/>
      <c r="BS15" s="13" t="s">
        <v>3</v>
      </c>
    </row>
    <row r="16" spans="1:74" ht="12" customHeight="1">
      <c r="B16" s="16"/>
      <c r="D16" s="22" t="s">
        <v>25</v>
      </c>
      <c r="AK16" s="22" t="s">
        <v>22</v>
      </c>
      <c r="AN16" s="20" t="s">
        <v>1</v>
      </c>
      <c r="AR16" s="16"/>
      <c r="BS16" s="13" t="s">
        <v>3</v>
      </c>
    </row>
    <row r="17" spans="2:71" ht="18.399999999999999" customHeight="1">
      <c r="B17" s="16"/>
      <c r="E17" s="20" t="s">
        <v>18</v>
      </c>
      <c r="AK17" s="22" t="s">
        <v>23</v>
      </c>
      <c r="AN17" s="20" t="s">
        <v>1</v>
      </c>
      <c r="AR17" s="16"/>
      <c r="BS17" s="13" t="s">
        <v>26</v>
      </c>
    </row>
    <row r="18" spans="2:71" ht="6.95" customHeight="1">
      <c r="B18" s="16"/>
      <c r="AR18" s="16"/>
      <c r="BS18" s="13" t="s">
        <v>6</v>
      </c>
    </row>
    <row r="19" spans="2:71" ht="12" customHeight="1">
      <c r="B19" s="16"/>
      <c r="D19" s="22" t="s">
        <v>27</v>
      </c>
      <c r="AK19" s="22" t="s">
        <v>22</v>
      </c>
      <c r="AN19" s="20" t="s">
        <v>1</v>
      </c>
      <c r="AR19" s="16"/>
      <c r="BS19" s="13" t="s">
        <v>6</v>
      </c>
    </row>
    <row r="20" spans="2:71" ht="18.399999999999999" customHeight="1">
      <c r="B20" s="16"/>
      <c r="E20" s="20" t="s">
        <v>18</v>
      </c>
      <c r="AK20" s="22" t="s">
        <v>23</v>
      </c>
      <c r="AN20" s="20" t="s">
        <v>1</v>
      </c>
      <c r="AR20" s="16"/>
      <c r="BS20" s="13" t="s">
        <v>26</v>
      </c>
    </row>
    <row r="21" spans="2:71" ht="6.95" customHeight="1">
      <c r="B21" s="16"/>
      <c r="AR21" s="16"/>
    </row>
    <row r="22" spans="2:71" ht="12" customHeight="1">
      <c r="B22" s="16"/>
      <c r="D22" s="22" t="s">
        <v>28</v>
      </c>
      <c r="AR22" s="16"/>
    </row>
    <row r="23" spans="2:71" ht="16.5" customHeight="1">
      <c r="B23" s="16"/>
      <c r="E23" s="196" t="s">
        <v>1</v>
      </c>
      <c r="F23" s="196"/>
      <c r="G23" s="196"/>
      <c r="H23" s="196"/>
      <c r="I23" s="196"/>
      <c r="J23" s="196"/>
      <c r="K23" s="196"/>
      <c r="L23" s="196"/>
      <c r="M23" s="196"/>
      <c r="N23" s="196"/>
      <c r="O23" s="196"/>
      <c r="P23" s="196"/>
      <c r="Q23" s="196"/>
      <c r="R23" s="196"/>
      <c r="S23" s="196"/>
      <c r="T23" s="196"/>
      <c r="U23" s="196"/>
      <c r="V23" s="196"/>
      <c r="W23" s="196"/>
      <c r="X23" s="196"/>
      <c r="Y23" s="196"/>
      <c r="Z23" s="196"/>
      <c r="AA23" s="196"/>
      <c r="AB23" s="196"/>
      <c r="AC23" s="196"/>
      <c r="AD23" s="196"/>
      <c r="AE23" s="196"/>
      <c r="AF23" s="196"/>
      <c r="AG23" s="196"/>
      <c r="AH23" s="196"/>
      <c r="AI23" s="196"/>
      <c r="AJ23" s="196"/>
      <c r="AK23" s="196"/>
      <c r="AL23" s="196"/>
      <c r="AM23" s="196"/>
      <c r="AN23" s="196"/>
      <c r="AR23" s="16"/>
    </row>
    <row r="24" spans="2:71" ht="6.95" customHeight="1">
      <c r="B24" s="16"/>
      <c r="AR24" s="16"/>
    </row>
    <row r="25" spans="2:7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ht="14.45" customHeight="1">
      <c r="B26" s="16"/>
      <c r="D26" s="25" t="s">
        <v>29</v>
      </c>
      <c r="AK26" s="197">
        <f>ROUND(AG94,2)</f>
        <v>0</v>
      </c>
      <c r="AL26" s="194"/>
      <c r="AM26" s="194"/>
      <c r="AN26" s="194"/>
      <c r="AO26" s="194"/>
      <c r="AR26" s="16"/>
    </row>
    <row r="27" spans="2:71" ht="14.45" customHeight="1">
      <c r="B27" s="16"/>
      <c r="D27" s="25" t="s">
        <v>30</v>
      </c>
      <c r="AK27" s="197">
        <f>ROUND(AG100, 2)</f>
        <v>0</v>
      </c>
      <c r="AL27" s="197"/>
      <c r="AM27" s="197"/>
      <c r="AN27" s="197"/>
      <c r="AO27" s="197"/>
      <c r="AR27" s="16"/>
    </row>
    <row r="28" spans="2:71" s="1" customFormat="1" ht="6.95" customHeight="1">
      <c r="B28" s="27"/>
      <c r="AR28" s="27"/>
    </row>
    <row r="29" spans="2:71" s="1" customFormat="1" ht="25.9" customHeight="1">
      <c r="B29" s="27"/>
      <c r="D29" s="28" t="s">
        <v>31</v>
      </c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198">
        <f>ROUND(AK26 + AK27, 2)</f>
        <v>0</v>
      </c>
      <c r="AL29" s="199"/>
      <c r="AM29" s="199"/>
      <c r="AN29" s="199"/>
      <c r="AO29" s="199"/>
      <c r="AR29" s="27"/>
    </row>
    <row r="30" spans="2:71" s="1" customFormat="1" ht="6.95" customHeight="1">
      <c r="B30" s="27"/>
      <c r="AR30" s="27"/>
    </row>
    <row r="31" spans="2:71" s="1" customFormat="1" ht="12.75">
      <c r="B31" s="27"/>
      <c r="L31" s="200" t="s">
        <v>32</v>
      </c>
      <c r="M31" s="200"/>
      <c r="N31" s="200"/>
      <c r="O31" s="200"/>
      <c r="P31" s="200"/>
      <c r="W31" s="200" t="s">
        <v>33</v>
      </c>
      <c r="X31" s="200"/>
      <c r="Y31" s="200"/>
      <c r="Z31" s="200"/>
      <c r="AA31" s="200"/>
      <c r="AB31" s="200"/>
      <c r="AC31" s="200"/>
      <c r="AD31" s="200"/>
      <c r="AE31" s="200"/>
      <c r="AK31" s="200" t="s">
        <v>34</v>
      </c>
      <c r="AL31" s="200"/>
      <c r="AM31" s="200"/>
      <c r="AN31" s="200"/>
      <c r="AO31" s="200"/>
      <c r="AR31" s="27"/>
    </row>
    <row r="32" spans="2:71" s="2" customFormat="1" ht="14.45" customHeight="1">
      <c r="B32" s="31"/>
      <c r="D32" s="22" t="s">
        <v>35</v>
      </c>
      <c r="F32" s="32" t="s">
        <v>36</v>
      </c>
      <c r="L32" s="203">
        <v>0.2</v>
      </c>
      <c r="M32" s="202"/>
      <c r="N32" s="202"/>
      <c r="O32" s="202"/>
      <c r="P32" s="202"/>
      <c r="Q32" s="33"/>
      <c r="R32" s="33"/>
      <c r="S32" s="33"/>
      <c r="T32" s="33"/>
      <c r="U32" s="33"/>
      <c r="V32" s="33"/>
      <c r="W32" s="201">
        <f>ROUND(AZ94 + SUM(CD100), 2)</f>
        <v>0</v>
      </c>
      <c r="X32" s="202"/>
      <c r="Y32" s="202"/>
      <c r="Z32" s="202"/>
      <c r="AA32" s="202"/>
      <c r="AB32" s="202"/>
      <c r="AC32" s="202"/>
      <c r="AD32" s="202"/>
      <c r="AE32" s="202"/>
      <c r="AF32" s="33"/>
      <c r="AG32" s="33"/>
      <c r="AH32" s="33"/>
      <c r="AI32" s="33"/>
      <c r="AJ32" s="33"/>
      <c r="AK32" s="201">
        <f>ROUND(AV94 + SUM(BY100), 2)</f>
        <v>0</v>
      </c>
      <c r="AL32" s="202"/>
      <c r="AM32" s="202"/>
      <c r="AN32" s="202"/>
      <c r="AO32" s="202"/>
      <c r="AP32" s="33"/>
      <c r="AQ32" s="33"/>
      <c r="AR32" s="34"/>
      <c r="AS32" s="33"/>
      <c r="AT32" s="33"/>
      <c r="AU32" s="33"/>
      <c r="AV32" s="33"/>
      <c r="AW32" s="33"/>
      <c r="AX32" s="33"/>
      <c r="AY32" s="33"/>
      <c r="AZ32" s="33"/>
    </row>
    <row r="33" spans="2:52" s="2" customFormat="1" ht="14.45" customHeight="1">
      <c r="B33" s="31"/>
      <c r="F33" s="32" t="s">
        <v>37</v>
      </c>
      <c r="L33" s="209">
        <v>0.2</v>
      </c>
      <c r="M33" s="210"/>
      <c r="N33" s="210"/>
      <c r="O33" s="210"/>
      <c r="P33" s="210"/>
      <c r="W33" s="211">
        <f>ROUND(BA94 + SUM(CE100), 2)</f>
        <v>0</v>
      </c>
      <c r="X33" s="210"/>
      <c r="Y33" s="210"/>
      <c r="Z33" s="210"/>
      <c r="AA33" s="210"/>
      <c r="AB33" s="210"/>
      <c r="AC33" s="210"/>
      <c r="AD33" s="210"/>
      <c r="AE33" s="210"/>
      <c r="AK33" s="211">
        <f>ROUND(AW94 + SUM(BZ100), 2)</f>
        <v>0</v>
      </c>
      <c r="AL33" s="210"/>
      <c r="AM33" s="210"/>
      <c r="AN33" s="210"/>
      <c r="AO33" s="210"/>
      <c r="AR33" s="31"/>
    </row>
    <row r="34" spans="2:52" s="2" customFormat="1" ht="14.45" hidden="1" customHeight="1">
      <c r="B34" s="31"/>
      <c r="F34" s="22" t="s">
        <v>38</v>
      </c>
      <c r="L34" s="209">
        <v>0.2</v>
      </c>
      <c r="M34" s="210"/>
      <c r="N34" s="210"/>
      <c r="O34" s="210"/>
      <c r="P34" s="210"/>
      <c r="W34" s="211">
        <f>ROUND(BB94 + SUM(CF100), 2)</f>
        <v>0</v>
      </c>
      <c r="X34" s="210"/>
      <c r="Y34" s="210"/>
      <c r="Z34" s="210"/>
      <c r="AA34" s="210"/>
      <c r="AB34" s="210"/>
      <c r="AC34" s="210"/>
      <c r="AD34" s="210"/>
      <c r="AE34" s="210"/>
      <c r="AK34" s="211">
        <v>0</v>
      </c>
      <c r="AL34" s="210"/>
      <c r="AM34" s="210"/>
      <c r="AN34" s="210"/>
      <c r="AO34" s="210"/>
      <c r="AR34" s="31"/>
    </row>
    <row r="35" spans="2:52" s="2" customFormat="1" ht="14.45" hidden="1" customHeight="1">
      <c r="B35" s="31"/>
      <c r="F35" s="22" t="s">
        <v>39</v>
      </c>
      <c r="L35" s="209">
        <v>0.2</v>
      </c>
      <c r="M35" s="210"/>
      <c r="N35" s="210"/>
      <c r="O35" s="210"/>
      <c r="P35" s="210"/>
      <c r="W35" s="211">
        <f>ROUND(BC94 + SUM(CG100), 2)</f>
        <v>0</v>
      </c>
      <c r="X35" s="210"/>
      <c r="Y35" s="210"/>
      <c r="Z35" s="210"/>
      <c r="AA35" s="210"/>
      <c r="AB35" s="210"/>
      <c r="AC35" s="210"/>
      <c r="AD35" s="210"/>
      <c r="AE35" s="210"/>
      <c r="AK35" s="211">
        <v>0</v>
      </c>
      <c r="AL35" s="210"/>
      <c r="AM35" s="210"/>
      <c r="AN35" s="210"/>
      <c r="AO35" s="210"/>
      <c r="AR35" s="31"/>
    </row>
    <row r="36" spans="2:52" s="2" customFormat="1" ht="14.45" hidden="1" customHeight="1">
      <c r="B36" s="31"/>
      <c r="F36" s="32" t="s">
        <v>40</v>
      </c>
      <c r="L36" s="203">
        <v>0</v>
      </c>
      <c r="M36" s="202"/>
      <c r="N36" s="202"/>
      <c r="O36" s="202"/>
      <c r="P36" s="202"/>
      <c r="Q36" s="33"/>
      <c r="R36" s="33"/>
      <c r="S36" s="33"/>
      <c r="T36" s="33"/>
      <c r="U36" s="33"/>
      <c r="V36" s="33"/>
      <c r="W36" s="201">
        <f>ROUND(BD94 + SUM(CH100), 2)</f>
        <v>0</v>
      </c>
      <c r="X36" s="202"/>
      <c r="Y36" s="202"/>
      <c r="Z36" s="202"/>
      <c r="AA36" s="202"/>
      <c r="AB36" s="202"/>
      <c r="AC36" s="202"/>
      <c r="AD36" s="202"/>
      <c r="AE36" s="202"/>
      <c r="AF36" s="33"/>
      <c r="AG36" s="33"/>
      <c r="AH36" s="33"/>
      <c r="AI36" s="33"/>
      <c r="AJ36" s="33"/>
      <c r="AK36" s="201">
        <v>0</v>
      </c>
      <c r="AL36" s="202"/>
      <c r="AM36" s="202"/>
      <c r="AN36" s="202"/>
      <c r="AO36" s="202"/>
      <c r="AP36" s="33"/>
      <c r="AQ36" s="33"/>
      <c r="AR36" s="34"/>
      <c r="AS36" s="33"/>
      <c r="AT36" s="33"/>
      <c r="AU36" s="33"/>
      <c r="AV36" s="33"/>
      <c r="AW36" s="33"/>
      <c r="AX36" s="33"/>
      <c r="AY36" s="33"/>
      <c r="AZ36" s="33"/>
    </row>
    <row r="37" spans="2:52" s="1" customFormat="1" ht="6.95" customHeight="1">
      <c r="B37" s="27"/>
      <c r="AR37" s="27"/>
    </row>
    <row r="38" spans="2:52" s="1" customFormat="1" ht="25.9" customHeight="1">
      <c r="B38" s="27"/>
      <c r="C38" s="35"/>
      <c r="D38" s="36" t="s">
        <v>41</v>
      </c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8" t="s">
        <v>42</v>
      </c>
      <c r="U38" s="37"/>
      <c r="V38" s="37"/>
      <c r="W38" s="37"/>
      <c r="X38" s="207" t="s">
        <v>43</v>
      </c>
      <c r="Y38" s="205"/>
      <c r="Z38" s="205"/>
      <c r="AA38" s="205"/>
      <c r="AB38" s="205"/>
      <c r="AC38" s="37"/>
      <c r="AD38" s="37"/>
      <c r="AE38" s="37"/>
      <c r="AF38" s="37"/>
      <c r="AG38" s="37"/>
      <c r="AH38" s="37"/>
      <c r="AI38" s="37"/>
      <c r="AJ38" s="37"/>
      <c r="AK38" s="204">
        <f>SUM(AK29:AK36)</f>
        <v>0</v>
      </c>
      <c r="AL38" s="205"/>
      <c r="AM38" s="205"/>
      <c r="AN38" s="205"/>
      <c r="AO38" s="206"/>
      <c r="AP38" s="35"/>
      <c r="AQ38" s="35"/>
      <c r="AR38" s="27"/>
    </row>
    <row r="39" spans="2:52" s="1" customFormat="1" ht="6.95" customHeight="1">
      <c r="B39" s="27"/>
      <c r="AR39" s="27"/>
    </row>
    <row r="40" spans="2:52" s="1" customFormat="1" ht="14.45" customHeight="1">
      <c r="B40" s="27"/>
      <c r="AR40" s="27"/>
    </row>
    <row r="41" spans="2:52" ht="14.45" customHeight="1">
      <c r="B41" s="16"/>
      <c r="AR41" s="16"/>
    </row>
    <row r="42" spans="2:52" ht="14.45" customHeight="1">
      <c r="B42" s="16"/>
      <c r="AR42" s="16"/>
    </row>
    <row r="43" spans="2:52" ht="14.45" customHeight="1">
      <c r="B43" s="16"/>
      <c r="AR43" s="16"/>
    </row>
    <row r="44" spans="2:52" ht="14.45" customHeight="1">
      <c r="B44" s="16"/>
      <c r="AR44" s="16"/>
    </row>
    <row r="45" spans="2:52" ht="14.45" customHeight="1">
      <c r="B45" s="16"/>
      <c r="AR45" s="16"/>
    </row>
    <row r="46" spans="2:52" ht="14.45" customHeight="1">
      <c r="B46" s="16"/>
      <c r="AR46" s="16"/>
    </row>
    <row r="47" spans="2:52" ht="14.45" customHeight="1">
      <c r="B47" s="16"/>
      <c r="AR47" s="16"/>
    </row>
    <row r="48" spans="2:52" ht="14.45" customHeight="1">
      <c r="B48" s="16"/>
      <c r="AR48" s="16"/>
    </row>
    <row r="49" spans="2:44" s="1" customFormat="1" ht="14.45" customHeight="1">
      <c r="B49" s="27"/>
      <c r="D49" s="39" t="s">
        <v>44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45</v>
      </c>
      <c r="AI49" s="40"/>
      <c r="AJ49" s="40"/>
      <c r="AK49" s="40"/>
      <c r="AL49" s="40"/>
      <c r="AM49" s="40"/>
      <c r="AN49" s="40"/>
      <c r="AO49" s="40"/>
      <c r="AR49" s="27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7"/>
      <c r="D60" s="41" t="s">
        <v>46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41" t="s">
        <v>47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41" t="s">
        <v>46</v>
      </c>
      <c r="AI60" s="29"/>
      <c r="AJ60" s="29"/>
      <c r="AK60" s="29"/>
      <c r="AL60" s="29"/>
      <c r="AM60" s="41" t="s">
        <v>47</v>
      </c>
      <c r="AN60" s="29"/>
      <c r="AO60" s="29"/>
      <c r="AR60" s="27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7"/>
      <c r="D64" s="39" t="s">
        <v>48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49</v>
      </c>
      <c r="AI64" s="40"/>
      <c r="AJ64" s="40"/>
      <c r="AK64" s="40"/>
      <c r="AL64" s="40"/>
      <c r="AM64" s="40"/>
      <c r="AN64" s="40"/>
      <c r="AO64" s="40"/>
      <c r="AR64" s="27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7"/>
      <c r="D75" s="41" t="s">
        <v>46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41" t="s">
        <v>47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41" t="s">
        <v>46</v>
      </c>
      <c r="AI75" s="29"/>
      <c r="AJ75" s="29"/>
      <c r="AK75" s="29"/>
      <c r="AL75" s="29"/>
      <c r="AM75" s="41" t="s">
        <v>47</v>
      </c>
      <c r="AN75" s="29"/>
      <c r="AO75" s="29"/>
      <c r="AR75" s="27"/>
    </row>
    <row r="76" spans="2:44" s="1" customFormat="1">
      <c r="B76" s="27"/>
      <c r="AR76" s="27"/>
    </row>
    <row r="77" spans="2:44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27"/>
    </row>
    <row r="81" spans="1:91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27"/>
    </row>
    <row r="82" spans="1:91" s="1" customFormat="1" ht="24.95" customHeight="1">
      <c r="B82" s="27"/>
      <c r="C82" s="17" t="s">
        <v>50</v>
      </c>
      <c r="AR82" s="27"/>
    </row>
    <row r="83" spans="1:91" s="1" customFormat="1" ht="6.95" customHeight="1">
      <c r="B83" s="27"/>
      <c r="AR83" s="27"/>
    </row>
    <row r="84" spans="1:91" s="3" customFormat="1" ht="12" customHeight="1">
      <c r="B84" s="46"/>
      <c r="C84" s="22" t="s">
        <v>11</v>
      </c>
      <c r="L84" s="3" t="str">
        <f>K5</f>
        <v>1123</v>
      </c>
      <c r="AR84" s="46"/>
    </row>
    <row r="85" spans="1:91" s="4" customFormat="1" ht="36.950000000000003" customHeight="1">
      <c r="B85" s="47"/>
      <c r="C85" s="48" t="s">
        <v>13</v>
      </c>
      <c r="L85" s="169" t="str">
        <f>K6</f>
        <v>Rekonštrukcia WC v DÚA - 4. Hala, areál Jurajov dvor</v>
      </c>
      <c r="M85" s="170"/>
      <c r="N85" s="170"/>
      <c r="O85" s="170"/>
      <c r="P85" s="170"/>
      <c r="Q85" s="170"/>
      <c r="R85" s="170"/>
      <c r="S85" s="170"/>
      <c r="T85" s="170"/>
      <c r="U85" s="170"/>
      <c r="V85" s="170"/>
      <c r="W85" s="170"/>
      <c r="X85" s="170"/>
      <c r="Y85" s="170"/>
      <c r="Z85" s="170"/>
      <c r="AA85" s="170"/>
      <c r="AB85" s="170"/>
      <c r="AC85" s="170"/>
      <c r="AD85" s="170"/>
      <c r="AE85" s="170"/>
      <c r="AF85" s="170"/>
      <c r="AG85" s="170"/>
      <c r="AH85" s="170"/>
      <c r="AI85" s="170"/>
      <c r="AJ85" s="170"/>
      <c r="AK85" s="170"/>
      <c r="AL85" s="170"/>
      <c r="AM85" s="170"/>
      <c r="AN85" s="170"/>
      <c r="AO85" s="170"/>
      <c r="AR85" s="47"/>
    </row>
    <row r="86" spans="1:91" s="1" customFormat="1" ht="6.95" customHeight="1">
      <c r="B86" s="27"/>
      <c r="AR86" s="27"/>
    </row>
    <row r="87" spans="1:91" s="1" customFormat="1" ht="12" customHeight="1">
      <c r="B87" s="27"/>
      <c r="C87" s="22" t="s">
        <v>17</v>
      </c>
      <c r="L87" s="49" t="str">
        <f>IF(K8="","",K8)</f>
        <v xml:space="preserve"> </v>
      </c>
      <c r="AI87" s="22" t="s">
        <v>19</v>
      </c>
      <c r="AM87" s="171" t="str">
        <f>IF(AN8= "","",AN8)</f>
        <v>7. 12. 2023</v>
      </c>
      <c r="AN87" s="171"/>
      <c r="AR87" s="27"/>
    </row>
    <row r="88" spans="1:91" s="1" customFormat="1" ht="6.95" customHeight="1">
      <c r="B88" s="27"/>
      <c r="AR88" s="27"/>
    </row>
    <row r="89" spans="1:91" s="1" customFormat="1" ht="15.2" customHeight="1">
      <c r="B89" s="27"/>
      <c r="C89" s="22" t="s">
        <v>21</v>
      </c>
      <c r="L89" s="3" t="str">
        <f>IF(E11= "","",E11)</f>
        <v xml:space="preserve"> </v>
      </c>
      <c r="AI89" s="22" t="s">
        <v>25</v>
      </c>
      <c r="AM89" s="172" t="str">
        <f>IF(E17="","",E17)</f>
        <v xml:space="preserve"> </v>
      </c>
      <c r="AN89" s="173"/>
      <c r="AO89" s="173"/>
      <c r="AP89" s="173"/>
      <c r="AR89" s="27"/>
      <c r="AS89" s="174" t="s">
        <v>51</v>
      </c>
      <c r="AT89" s="175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1" s="1" customFormat="1" ht="15.2" customHeight="1">
      <c r="B90" s="27"/>
      <c r="C90" s="22" t="s">
        <v>24</v>
      </c>
      <c r="L90" s="3" t="str">
        <f>IF(E14="","",E14)</f>
        <v xml:space="preserve"> </v>
      </c>
      <c r="AI90" s="22" t="s">
        <v>27</v>
      </c>
      <c r="AM90" s="172" t="str">
        <f>IF(E20="","",E20)</f>
        <v xml:space="preserve"> </v>
      </c>
      <c r="AN90" s="173"/>
      <c r="AO90" s="173"/>
      <c r="AP90" s="173"/>
      <c r="AR90" s="27"/>
      <c r="AS90" s="176"/>
      <c r="AT90" s="177"/>
      <c r="BD90" s="54"/>
    </row>
    <row r="91" spans="1:91" s="1" customFormat="1" ht="10.9" customHeight="1">
      <c r="B91" s="27"/>
      <c r="AR91" s="27"/>
      <c r="AS91" s="176"/>
      <c r="AT91" s="177"/>
      <c r="BD91" s="54"/>
    </row>
    <row r="92" spans="1:91" s="1" customFormat="1" ht="29.25" customHeight="1">
      <c r="B92" s="27"/>
      <c r="C92" s="178" t="s">
        <v>52</v>
      </c>
      <c r="D92" s="179"/>
      <c r="E92" s="179"/>
      <c r="F92" s="179"/>
      <c r="G92" s="179"/>
      <c r="H92" s="55"/>
      <c r="I92" s="181" t="s">
        <v>53</v>
      </c>
      <c r="J92" s="179"/>
      <c r="K92" s="179"/>
      <c r="L92" s="179"/>
      <c r="M92" s="179"/>
      <c r="N92" s="179"/>
      <c r="O92" s="179"/>
      <c r="P92" s="179"/>
      <c r="Q92" s="179"/>
      <c r="R92" s="179"/>
      <c r="S92" s="179"/>
      <c r="T92" s="179"/>
      <c r="U92" s="179"/>
      <c r="V92" s="179"/>
      <c r="W92" s="179"/>
      <c r="X92" s="179"/>
      <c r="Y92" s="179"/>
      <c r="Z92" s="179"/>
      <c r="AA92" s="179"/>
      <c r="AB92" s="179"/>
      <c r="AC92" s="179"/>
      <c r="AD92" s="179"/>
      <c r="AE92" s="179"/>
      <c r="AF92" s="179"/>
      <c r="AG92" s="180" t="s">
        <v>54</v>
      </c>
      <c r="AH92" s="179"/>
      <c r="AI92" s="179"/>
      <c r="AJ92" s="179"/>
      <c r="AK92" s="179"/>
      <c r="AL92" s="179"/>
      <c r="AM92" s="179"/>
      <c r="AN92" s="181" t="s">
        <v>55</v>
      </c>
      <c r="AO92" s="179"/>
      <c r="AP92" s="182"/>
      <c r="AQ92" s="56" t="s">
        <v>56</v>
      </c>
      <c r="AR92" s="27"/>
      <c r="AS92" s="57" t="s">
        <v>57</v>
      </c>
      <c r="AT92" s="58" t="s">
        <v>58</v>
      </c>
      <c r="AU92" s="58" t="s">
        <v>59</v>
      </c>
      <c r="AV92" s="58" t="s">
        <v>60</v>
      </c>
      <c r="AW92" s="58" t="s">
        <v>61</v>
      </c>
      <c r="AX92" s="58" t="s">
        <v>62</v>
      </c>
      <c r="AY92" s="58" t="s">
        <v>63</v>
      </c>
      <c r="AZ92" s="58" t="s">
        <v>64</v>
      </c>
      <c r="BA92" s="58" t="s">
        <v>65</v>
      </c>
      <c r="BB92" s="58" t="s">
        <v>66</v>
      </c>
      <c r="BC92" s="58" t="s">
        <v>67</v>
      </c>
      <c r="BD92" s="59" t="s">
        <v>68</v>
      </c>
    </row>
    <row r="93" spans="1:91" s="1" customFormat="1" ht="10.9" customHeight="1">
      <c r="B93" s="27"/>
      <c r="AR93" s="27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1" s="5" customFormat="1" ht="32.450000000000003" customHeight="1">
      <c r="B94" s="61"/>
      <c r="C94" s="62" t="s">
        <v>69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90">
        <f>ROUND(AG95,2)</f>
        <v>0</v>
      </c>
      <c r="AH94" s="190"/>
      <c r="AI94" s="190"/>
      <c r="AJ94" s="190"/>
      <c r="AK94" s="190"/>
      <c r="AL94" s="190"/>
      <c r="AM94" s="190"/>
      <c r="AN94" s="191">
        <f>SUM(AG94,AT94)</f>
        <v>0</v>
      </c>
      <c r="AO94" s="191"/>
      <c r="AP94" s="191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308.11257999999998</v>
      </c>
      <c r="AV94" s="67">
        <f>ROUND(AZ94*L32,2)</f>
        <v>0</v>
      </c>
      <c r="AW94" s="67">
        <f>ROUND(BA94*L33,2)</f>
        <v>0</v>
      </c>
      <c r="AX94" s="67">
        <f>ROUND(BB94*L32,2)</f>
        <v>0</v>
      </c>
      <c r="AY94" s="67">
        <f>ROUND(BC94*L33,2)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70</v>
      </c>
      <c r="BT94" s="70" t="s">
        <v>71</v>
      </c>
      <c r="BU94" s="71" t="s">
        <v>72</v>
      </c>
      <c r="BV94" s="70" t="s">
        <v>73</v>
      </c>
      <c r="BW94" s="70" t="s">
        <v>4</v>
      </c>
      <c r="BX94" s="70" t="s">
        <v>74</v>
      </c>
      <c r="CL94" s="70" t="s">
        <v>1</v>
      </c>
    </row>
    <row r="95" spans="1:91" s="6" customFormat="1" ht="16.5" customHeight="1">
      <c r="B95" s="72"/>
      <c r="C95" s="73"/>
      <c r="D95" s="186" t="s">
        <v>75</v>
      </c>
      <c r="E95" s="186"/>
      <c r="F95" s="186"/>
      <c r="G95" s="186"/>
      <c r="H95" s="186"/>
      <c r="I95" s="74"/>
      <c r="J95" s="186" t="s">
        <v>76</v>
      </c>
      <c r="K95" s="186"/>
      <c r="L95" s="186"/>
      <c r="M95" s="186"/>
      <c r="N95" s="186"/>
      <c r="O95" s="186"/>
      <c r="P95" s="186"/>
      <c r="Q95" s="186"/>
      <c r="R95" s="186"/>
      <c r="S95" s="186"/>
      <c r="T95" s="186"/>
      <c r="U95" s="186"/>
      <c r="V95" s="186"/>
      <c r="W95" s="186"/>
      <c r="X95" s="186"/>
      <c r="Y95" s="186"/>
      <c r="Z95" s="186"/>
      <c r="AA95" s="186"/>
      <c r="AB95" s="186"/>
      <c r="AC95" s="186"/>
      <c r="AD95" s="186"/>
      <c r="AE95" s="186"/>
      <c r="AF95" s="186"/>
      <c r="AG95" s="183">
        <f>ROUND(SUM(AG96:AG98),2)</f>
        <v>0</v>
      </c>
      <c r="AH95" s="184"/>
      <c r="AI95" s="184"/>
      <c r="AJ95" s="184"/>
      <c r="AK95" s="184"/>
      <c r="AL95" s="184"/>
      <c r="AM95" s="184"/>
      <c r="AN95" s="185">
        <f>SUM(AG95,AT95)</f>
        <v>0</v>
      </c>
      <c r="AO95" s="184"/>
      <c r="AP95" s="184"/>
      <c r="AQ95" s="75" t="s">
        <v>77</v>
      </c>
      <c r="AR95" s="72"/>
      <c r="AS95" s="76">
        <f>ROUND(SUM(AS96:AS98),2)</f>
        <v>0</v>
      </c>
      <c r="AT95" s="77">
        <f>ROUND(SUM(AV95:AW95),2)</f>
        <v>0</v>
      </c>
      <c r="AU95" s="78">
        <f>ROUND(SUM(AU96:AU98),5)</f>
        <v>308.11257999999998</v>
      </c>
      <c r="AV95" s="77">
        <f>ROUND(AZ95*L32,2)</f>
        <v>0</v>
      </c>
      <c r="AW95" s="77">
        <f>ROUND(BA95*L33,2)</f>
        <v>0</v>
      </c>
      <c r="AX95" s="77">
        <f>ROUND(BB95*L32,2)</f>
        <v>0</v>
      </c>
      <c r="AY95" s="77">
        <f>ROUND(BC95*L33,2)</f>
        <v>0</v>
      </c>
      <c r="AZ95" s="77">
        <f>ROUND(SUM(AZ96:AZ98),2)</f>
        <v>0</v>
      </c>
      <c r="BA95" s="77">
        <f>ROUND(SUM(BA96:BA98),2)</f>
        <v>0</v>
      </c>
      <c r="BB95" s="77">
        <f>ROUND(SUM(BB96:BB98),2)</f>
        <v>0</v>
      </c>
      <c r="BC95" s="77">
        <f>ROUND(SUM(BC96:BC98),2)</f>
        <v>0</v>
      </c>
      <c r="BD95" s="79">
        <f>ROUND(SUM(BD96:BD98),2)</f>
        <v>0</v>
      </c>
      <c r="BS95" s="80" t="s">
        <v>70</v>
      </c>
      <c r="BT95" s="80" t="s">
        <v>78</v>
      </c>
      <c r="BV95" s="80" t="s">
        <v>73</v>
      </c>
      <c r="BW95" s="80" t="s">
        <v>79</v>
      </c>
      <c r="BX95" s="80" t="s">
        <v>4</v>
      </c>
      <c r="CL95" s="80" t="s">
        <v>1</v>
      </c>
      <c r="CM95" s="80" t="s">
        <v>71</v>
      </c>
    </row>
    <row r="96" spans="1:91" s="3" customFormat="1" ht="16.5" customHeight="1">
      <c r="A96" s="81" t="s">
        <v>80</v>
      </c>
      <c r="B96" s="46"/>
      <c r="C96" s="9"/>
      <c r="D96" s="9"/>
      <c r="E96" s="189" t="s">
        <v>75</v>
      </c>
      <c r="F96" s="189"/>
      <c r="G96" s="189"/>
      <c r="H96" s="189"/>
      <c r="I96" s="189"/>
      <c r="J96" s="9"/>
      <c r="K96" s="189" t="s">
        <v>670</v>
      </c>
      <c r="L96" s="189"/>
      <c r="M96" s="189"/>
      <c r="N96" s="189"/>
      <c r="O96" s="189"/>
      <c r="P96" s="189"/>
      <c r="Q96" s="189"/>
      <c r="R96" s="189"/>
      <c r="S96" s="189"/>
      <c r="T96" s="189"/>
      <c r="U96" s="189"/>
      <c r="V96" s="189"/>
      <c r="W96" s="189"/>
      <c r="X96" s="189"/>
      <c r="Y96" s="189"/>
      <c r="Z96" s="189"/>
      <c r="AA96" s="189"/>
      <c r="AB96" s="189"/>
      <c r="AC96" s="189"/>
      <c r="AD96" s="189"/>
      <c r="AE96" s="189"/>
      <c r="AF96" s="189"/>
      <c r="AG96" s="187">
        <f>'01 - WC dielne autobusov,...'!J32</f>
        <v>0</v>
      </c>
      <c r="AH96" s="188"/>
      <c r="AI96" s="188"/>
      <c r="AJ96" s="188"/>
      <c r="AK96" s="188"/>
      <c r="AL96" s="188"/>
      <c r="AM96" s="188"/>
      <c r="AN96" s="187">
        <f>SUM(AG96,AT96)</f>
        <v>0</v>
      </c>
      <c r="AO96" s="188"/>
      <c r="AP96" s="188"/>
      <c r="AQ96" s="82" t="s">
        <v>81</v>
      </c>
      <c r="AR96" s="46"/>
      <c r="AS96" s="83">
        <v>0</v>
      </c>
      <c r="AT96" s="84">
        <f>ROUND(SUM(AV96:AW96),2)</f>
        <v>0</v>
      </c>
      <c r="AU96" s="85">
        <f>'01 - WC dielne autobusov,...'!P136</f>
        <v>308.11257812999997</v>
      </c>
      <c r="AV96" s="84">
        <f>'01 - WC dielne autobusov,...'!J35</f>
        <v>0</v>
      </c>
      <c r="AW96" s="84">
        <f>'01 - WC dielne autobusov,...'!J36</f>
        <v>0</v>
      </c>
      <c r="AX96" s="84">
        <f>'01 - WC dielne autobusov,...'!J37</f>
        <v>0</v>
      </c>
      <c r="AY96" s="84">
        <f>'01 - WC dielne autobusov,...'!J38</f>
        <v>0</v>
      </c>
      <c r="AZ96" s="84">
        <f>'01 - WC dielne autobusov,...'!F35</f>
        <v>0</v>
      </c>
      <c r="BA96" s="84">
        <f>'01 - WC dielne autobusov,...'!F36</f>
        <v>0</v>
      </c>
      <c r="BB96" s="84">
        <f>'01 - WC dielne autobusov,...'!F37</f>
        <v>0</v>
      </c>
      <c r="BC96" s="84">
        <f>'01 - WC dielne autobusov,...'!F38</f>
        <v>0</v>
      </c>
      <c r="BD96" s="86">
        <f>'01 - WC dielne autobusov,...'!F39</f>
        <v>0</v>
      </c>
      <c r="BT96" s="20" t="s">
        <v>82</v>
      </c>
      <c r="BU96" s="20" t="s">
        <v>83</v>
      </c>
      <c r="BV96" s="20" t="s">
        <v>73</v>
      </c>
      <c r="BW96" s="20" t="s">
        <v>79</v>
      </c>
      <c r="BX96" s="20" t="s">
        <v>4</v>
      </c>
      <c r="CL96" s="20" t="s">
        <v>1</v>
      </c>
      <c r="CM96" s="20" t="s">
        <v>71</v>
      </c>
    </row>
    <row r="97" spans="1:90" s="3" customFormat="1" ht="16.5" customHeight="1">
      <c r="A97" s="81" t="s">
        <v>80</v>
      </c>
      <c r="B97" s="46"/>
      <c r="C97" s="9"/>
      <c r="D97" s="9"/>
      <c r="E97" s="189" t="s">
        <v>75</v>
      </c>
      <c r="F97" s="189"/>
      <c r="G97" s="189"/>
      <c r="H97" s="189"/>
      <c r="I97" s="189"/>
      <c r="J97" s="9"/>
      <c r="K97" s="189" t="s">
        <v>84</v>
      </c>
      <c r="L97" s="189"/>
      <c r="M97" s="189"/>
      <c r="N97" s="189"/>
      <c r="O97" s="189"/>
      <c r="P97" s="189"/>
      <c r="Q97" s="189"/>
      <c r="R97" s="189"/>
      <c r="S97" s="189"/>
      <c r="T97" s="189"/>
      <c r="U97" s="189"/>
      <c r="V97" s="189"/>
      <c r="W97" s="189"/>
      <c r="X97" s="189"/>
      <c r="Y97" s="189"/>
      <c r="Z97" s="189"/>
      <c r="AA97" s="189"/>
      <c r="AB97" s="189"/>
      <c r="AC97" s="189"/>
      <c r="AD97" s="189"/>
      <c r="AE97" s="189"/>
      <c r="AF97" s="189"/>
      <c r="AG97" s="187">
        <f>'01 - Zdravotechnika'!J34</f>
        <v>0</v>
      </c>
      <c r="AH97" s="188"/>
      <c r="AI97" s="188"/>
      <c r="AJ97" s="188"/>
      <c r="AK97" s="188"/>
      <c r="AL97" s="188"/>
      <c r="AM97" s="188"/>
      <c r="AN97" s="187">
        <f>SUM(AG97,AT97)</f>
        <v>0</v>
      </c>
      <c r="AO97" s="188"/>
      <c r="AP97" s="188"/>
      <c r="AQ97" s="82" t="s">
        <v>81</v>
      </c>
      <c r="AR97" s="46"/>
      <c r="AS97" s="83">
        <v>0</v>
      </c>
      <c r="AT97" s="84">
        <f>ROUND(SUM(AV97:AW97),2)</f>
        <v>0</v>
      </c>
      <c r="AU97" s="85">
        <f>'01 - Zdravotechnika'!P125</f>
        <v>0</v>
      </c>
      <c r="AV97" s="84">
        <f>'01 - Zdravotechnika'!J37</f>
        <v>0</v>
      </c>
      <c r="AW97" s="84">
        <f>'01 - Zdravotechnika'!J38</f>
        <v>0</v>
      </c>
      <c r="AX97" s="84">
        <f>'01 - Zdravotechnika'!J39</f>
        <v>0</v>
      </c>
      <c r="AY97" s="84">
        <f>'01 - Zdravotechnika'!J40</f>
        <v>0</v>
      </c>
      <c r="AZ97" s="84">
        <f>'01 - Zdravotechnika'!F37</f>
        <v>0</v>
      </c>
      <c r="BA97" s="84">
        <f>'01 - Zdravotechnika'!F38</f>
        <v>0</v>
      </c>
      <c r="BB97" s="84">
        <f>'01 - Zdravotechnika'!F39</f>
        <v>0</v>
      </c>
      <c r="BC97" s="84">
        <f>'01 - Zdravotechnika'!F40</f>
        <v>0</v>
      </c>
      <c r="BD97" s="86">
        <f>'01 - Zdravotechnika'!F41</f>
        <v>0</v>
      </c>
      <c r="BT97" s="20" t="s">
        <v>82</v>
      </c>
      <c r="BV97" s="20" t="s">
        <v>73</v>
      </c>
      <c r="BW97" s="20" t="s">
        <v>85</v>
      </c>
      <c r="BX97" s="20" t="s">
        <v>79</v>
      </c>
      <c r="CL97" s="20" t="s">
        <v>1</v>
      </c>
    </row>
    <row r="98" spans="1:90" s="3" customFormat="1" ht="16.5" customHeight="1">
      <c r="A98" s="81" t="s">
        <v>80</v>
      </c>
      <c r="B98" s="46"/>
      <c r="C98" s="9"/>
      <c r="D98" s="9"/>
      <c r="E98" s="189" t="s">
        <v>86</v>
      </c>
      <c r="F98" s="189"/>
      <c r="G98" s="189"/>
      <c r="H98" s="189"/>
      <c r="I98" s="189"/>
      <c r="J98" s="9"/>
      <c r="K98" s="189" t="s">
        <v>87</v>
      </c>
      <c r="L98" s="189"/>
      <c r="M98" s="189"/>
      <c r="N98" s="189"/>
      <c r="O98" s="189"/>
      <c r="P98" s="189"/>
      <c r="Q98" s="189"/>
      <c r="R98" s="189"/>
      <c r="S98" s="189"/>
      <c r="T98" s="189"/>
      <c r="U98" s="189"/>
      <c r="V98" s="189"/>
      <c r="W98" s="189"/>
      <c r="X98" s="189"/>
      <c r="Y98" s="189"/>
      <c r="Z98" s="189"/>
      <c r="AA98" s="189"/>
      <c r="AB98" s="189"/>
      <c r="AC98" s="189"/>
      <c r="AD98" s="189"/>
      <c r="AE98" s="189"/>
      <c r="AF98" s="189"/>
      <c r="AG98" s="187">
        <f>'02 - Elektroinštalácie'!J34</f>
        <v>0</v>
      </c>
      <c r="AH98" s="188"/>
      <c r="AI98" s="188"/>
      <c r="AJ98" s="188"/>
      <c r="AK98" s="188"/>
      <c r="AL98" s="188"/>
      <c r="AM98" s="188"/>
      <c r="AN98" s="187">
        <f>SUM(AG98,AT98)</f>
        <v>0</v>
      </c>
      <c r="AO98" s="188"/>
      <c r="AP98" s="188"/>
      <c r="AQ98" s="82" t="s">
        <v>81</v>
      </c>
      <c r="AR98" s="46"/>
      <c r="AS98" s="87">
        <v>0</v>
      </c>
      <c r="AT98" s="88">
        <f>ROUND(SUM(AV98:AW98),2)</f>
        <v>0</v>
      </c>
      <c r="AU98" s="89">
        <f>'02 - Elektroinštalácie'!P126</f>
        <v>0</v>
      </c>
      <c r="AV98" s="88">
        <f>'02 - Elektroinštalácie'!J37</f>
        <v>0</v>
      </c>
      <c r="AW98" s="88">
        <f>'02 - Elektroinštalácie'!J38</f>
        <v>0</v>
      </c>
      <c r="AX98" s="88">
        <f>'02 - Elektroinštalácie'!J39</f>
        <v>0</v>
      </c>
      <c r="AY98" s="88">
        <f>'02 - Elektroinštalácie'!J40</f>
        <v>0</v>
      </c>
      <c r="AZ98" s="88">
        <f>'02 - Elektroinštalácie'!F37</f>
        <v>0</v>
      </c>
      <c r="BA98" s="88">
        <f>'02 - Elektroinštalácie'!F38</f>
        <v>0</v>
      </c>
      <c r="BB98" s="88">
        <f>'02 - Elektroinštalácie'!F39</f>
        <v>0</v>
      </c>
      <c r="BC98" s="88">
        <f>'02 - Elektroinštalácie'!F40</f>
        <v>0</v>
      </c>
      <c r="BD98" s="90">
        <f>'02 - Elektroinštalácie'!F41</f>
        <v>0</v>
      </c>
      <c r="BT98" s="20" t="s">
        <v>82</v>
      </c>
      <c r="BV98" s="20" t="s">
        <v>73</v>
      </c>
      <c r="BW98" s="20" t="s">
        <v>88</v>
      </c>
      <c r="BX98" s="20" t="s">
        <v>79</v>
      </c>
      <c r="CL98" s="20" t="s">
        <v>1</v>
      </c>
    </row>
    <row r="99" spans="1:90">
      <c r="B99" s="16"/>
      <c r="AR99" s="16"/>
    </row>
    <row r="100" spans="1:90" s="1" customFormat="1" ht="30" customHeight="1">
      <c r="B100" s="27"/>
      <c r="C100" s="62" t="s">
        <v>89</v>
      </c>
      <c r="AG100" s="191">
        <v>0</v>
      </c>
      <c r="AH100" s="191"/>
      <c r="AI100" s="191"/>
      <c r="AJ100" s="191"/>
      <c r="AK100" s="191"/>
      <c r="AL100" s="191"/>
      <c r="AM100" s="191"/>
      <c r="AN100" s="191">
        <v>0</v>
      </c>
      <c r="AO100" s="191"/>
      <c r="AP100" s="191"/>
      <c r="AQ100" s="91"/>
      <c r="AR100" s="27"/>
      <c r="AS100" s="57" t="s">
        <v>90</v>
      </c>
      <c r="AT100" s="58" t="s">
        <v>91</v>
      </c>
      <c r="AU100" s="58" t="s">
        <v>35</v>
      </c>
      <c r="AV100" s="59" t="s">
        <v>58</v>
      </c>
    </row>
    <row r="101" spans="1:90" s="1" customFormat="1" ht="10.9" customHeight="1">
      <c r="B101" s="27"/>
      <c r="AR101" s="27"/>
    </row>
    <row r="102" spans="1:90" s="1" customFormat="1" ht="30" customHeight="1">
      <c r="B102" s="27"/>
      <c r="C102" s="92" t="s">
        <v>92</v>
      </c>
      <c r="D102" s="93"/>
      <c r="E102" s="93"/>
      <c r="F102" s="93"/>
      <c r="G102" s="93"/>
      <c r="H102" s="93"/>
      <c r="I102" s="93"/>
      <c r="J102" s="93"/>
      <c r="K102" s="93"/>
      <c r="L102" s="93"/>
      <c r="M102" s="93"/>
      <c r="N102" s="93"/>
      <c r="O102" s="93"/>
      <c r="P102" s="93"/>
      <c r="Q102" s="93"/>
      <c r="R102" s="93"/>
      <c r="S102" s="93"/>
      <c r="T102" s="93"/>
      <c r="U102" s="93"/>
      <c r="V102" s="93"/>
      <c r="W102" s="93"/>
      <c r="X102" s="93"/>
      <c r="Y102" s="93"/>
      <c r="Z102" s="93"/>
      <c r="AA102" s="93"/>
      <c r="AB102" s="93"/>
      <c r="AC102" s="93"/>
      <c r="AD102" s="93"/>
      <c r="AE102" s="93"/>
      <c r="AF102" s="93"/>
      <c r="AG102" s="192">
        <f>ROUND(AG94 + AG100, 2)</f>
        <v>0</v>
      </c>
      <c r="AH102" s="192"/>
      <c r="AI102" s="192"/>
      <c r="AJ102" s="192"/>
      <c r="AK102" s="192"/>
      <c r="AL102" s="192"/>
      <c r="AM102" s="192"/>
      <c r="AN102" s="192">
        <f>ROUND(AN94 + AN100, 2)</f>
        <v>0</v>
      </c>
      <c r="AO102" s="192"/>
      <c r="AP102" s="192"/>
      <c r="AQ102" s="93"/>
      <c r="AR102" s="27"/>
    </row>
    <row r="103" spans="1:90" s="1" customFormat="1" ht="6.95" customHeight="1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27"/>
    </row>
  </sheetData>
  <mergeCells count="58">
    <mergeCell ref="AK38:AO38"/>
    <mergeCell ref="X38:AB38"/>
    <mergeCell ref="AR2:BE2"/>
    <mergeCell ref="L35:P35"/>
    <mergeCell ref="W35:AE35"/>
    <mergeCell ref="AK35:AO35"/>
    <mergeCell ref="L36:P36"/>
    <mergeCell ref="W36:AE36"/>
    <mergeCell ref="AK36:AO36"/>
    <mergeCell ref="L33:P33"/>
    <mergeCell ref="AK33:AO33"/>
    <mergeCell ref="W33:AE33"/>
    <mergeCell ref="W34:AE34"/>
    <mergeCell ref="AK34:AO34"/>
    <mergeCell ref="L34:P34"/>
    <mergeCell ref="AG100:AM100"/>
    <mergeCell ref="AN100:AP100"/>
    <mergeCell ref="AG102:AM102"/>
    <mergeCell ref="AN102:AP102"/>
    <mergeCell ref="K5:AO5"/>
    <mergeCell ref="K6:AO6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W32:AE32"/>
    <mergeCell ref="L32:P32"/>
    <mergeCell ref="AG98:AM98"/>
    <mergeCell ref="AN98:AP98"/>
    <mergeCell ref="E98:I98"/>
    <mergeCell ref="K98:AF98"/>
    <mergeCell ref="AG94:AM94"/>
    <mergeCell ref="AN94:AP94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L85:AO85"/>
    <mergeCell ref="AM87:AN87"/>
    <mergeCell ref="AM89:AP89"/>
    <mergeCell ref="AS89:AT91"/>
    <mergeCell ref="AM90:AP90"/>
  </mergeCells>
  <hyperlinks>
    <hyperlink ref="A96" location="'01 - WC dielne autorusov,...'!C2" display="/" xr:uid="{00000000-0004-0000-0000-000000000000}"/>
    <hyperlink ref="A97" location="'01 - Zdravotechnika'!C2" display="/" xr:uid="{00000000-0004-0000-0000-000001000000}"/>
    <hyperlink ref="A98" location="'02 - Elektroinštalácie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21"/>
  <sheetViews>
    <sheetView showGridLines="0" tabSelected="1" topLeftCell="A106" workbookViewId="0">
      <selection activeCell="L166" sqref="L166"/>
    </sheetView>
  </sheetViews>
  <sheetFormatPr defaultRowHeight="11.25"/>
  <cols>
    <col min="1" max="1" width="8.16406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1640625" customWidth="1"/>
    <col min="11" max="11" width="22.1640625" hidden="1" customWidth="1"/>
    <col min="12" max="12" width="9.1640625" customWidth="1"/>
    <col min="13" max="13" width="10.83203125" hidden="1" customWidth="1"/>
    <col min="14" max="14" width="9.16406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1640625" hidden="1"/>
  </cols>
  <sheetData>
    <row r="2" spans="2:46" ht="36.950000000000003" customHeight="1">
      <c r="L2" s="208" t="s">
        <v>5</v>
      </c>
      <c r="M2" s="194"/>
      <c r="N2" s="194"/>
      <c r="O2" s="194"/>
      <c r="P2" s="194"/>
      <c r="Q2" s="194"/>
      <c r="R2" s="194"/>
      <c r="S2" s="194"/>
      <c r="T2" s="194"/>
      <c r="U2" s="194"/>
      <c r="V2" s="194"/>
      <c r="AT2" s="13" t="s">
        <v>79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93</v>
      </c>
      <c r="L4" s="16"/>
      <c r="M4" s="95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16.5" customHeight="1">
      <c r="B7" s="16"/>
      <c r="E7" s="213" t="str">
        <f>'Rekapitulácia stavby'!K6</f>
        <v>Rekonštrukcia WC v DÚA - 4. Hala, areál Jurajov dvor</v>
      </c>
      <c r="F7" s="214"/>
      <c r="G7" s="214"/>
      <c r="H7" s="214"/>
      <c r="L7" s="16"/>
    </row>
    <row r="8" spans="2:46" s="1" customFormat="1" ht="12" customHeight="1">
      <c r="B8" s="27"/>
      <c r="D8" s="22" t="s">
        <v>94</v>
      </c>
      <c r="L8" s="27"/>
    </row>
    <row r="9" spans="2:46" s="1" customFormat="1" ht="16.5" customHeight="1">
      <c r="B9" s="27"/>
      <c r="E9" s="169" t="s">
        <v>669</v>
      </c>
      <c r="F9" s="212"/>
      <c r="G9" s="212"/>
      <c r="H9" s="212"/>
      <c r="L9" s="27"/>
    </row>
    <row r="10" spans="2:46" s="1" customFormat="1">
      <c r="B10" s="27"/>
      <c r="L10" s="27"/>
    </row>
    <row r="11" spans="2:46" s="1" customFormat="1" ht="12" customHeight="1">
      <c r="B11" s="27"/>
      <c r="D11" s="22" t="s">
        <v>15</v>
      </c>
      <c r="F11" s="20" t="s">
        <v>1</v>
      </c>
      <c r="I11" s="22" t="s">
        <v>16</v>
      </c>
      <c r="J11" s="20" t="s">
        <v>1</v>
      </c>
      <c r="L11" s="27"/>
    </row>
    <row r="12" spans="2:46" s="1" customFormat="1" ht="12" customHeight="1">
      <c r="B12" s="27"/>
      <c r="D12" s="22" t="s">
        <v>17</v>
      </c>
      <c r="F12" s="20" t="s">
        <v>18</v>
      </c>
      <c r="I12" s="22" t="s">
        <v>19</v>
      </c>
      <c r="J12" s="50" t="str">
        <f>'Rekapitulácia stavby'!AN8</f>
        <v>7. 12. 2023</v>
      </c>
      <c r="L12" s="27"/>
    </row>
    <row r="13" spans="2:46" s="1" customFormat="1" ht="10.9" customHeight="1">
      <c r="B13" s="27"/>
      <c r="L13" s="27"/>
    </row>
    <row r="14" spans="2:46" s="1" customFormat="1" ht="12" customHeight="1">
      <c r="B14" s="27"/>
      <c r="D14" s="22" t="s">
        <v>21</v>
      </c>
      <c r="I14" s="22" t="s">
        <v>22</v>
      </c>
      <c r="J14" s="20" t="str">
        <f>IF('Rekapitulácia stavby'!AN10="","",'Rekapitulácia stavby'!AN10)</f>
        <v/>
      </c>
      <c r="L14" s="27"/>
    </row>
    <row r="15" spans="2:46" s="1" customFormat="1" ht="18" customHeight="1">
      <c r="B15" s="27"/>
      <c r="E15" s="20" t="str">
        <f>IF('Rekapitulácia stavby'!E11="","",'Rekapitulácia stavby'!E11)</f>
        <v xml:space="preserve"> </v>
      </c>
      <c r="I15" s="22" t="s">
        <v>23</v>
      </c>
      <c r="J15" s="20" t="str">
        <f>IF('Rekapitulácia stavby'!AN11="","",'Rekapitulácia stavby'!AN11)</f>
        <v/>
      </c>
      <c r="L15" s="27"/>
    </row>
    <row r="16" spans="2:46" s="1" customFormat="1" ht="6.95" customHeight="1">
      <c r="B16" s="27"/>
      <c r="L16" s="27"/>
    </row>
    <row r="17" spans="2:12" s="1" customFormat="1" ht="12" customHeight="1">
      <c r="B17" s="27"/>
      <c r="D17" s="22" t="s">
        <v>24</v>
      </c>
      <c r="I17" s="22" t="s">
        <v>22</v>
      </c>
      <c r="J17" s="20" t="str">
        <f>'Rekapitulácia stavby'!AN13</f>
        <v/>
      </c>
      <c r="L17" s="27"/>
    </row>
    <row r="18" spans="2:12" s="1" customFormat="1" ht="18" customHeight="1">
      <c r="B18" s="27"/>
      <c r="E18" s="193" t="str">
        <f>'Rekapitulácia stavby'!E14</f>
        <v xml:space="preserve"> </v>
      </c>
      <c r="F18" s="193"/>
      <c r="G18" s="193"/>
      <c r="H18" s="193"/>
      <c r="I18" s="22" t="s">
        <v>23</v>
      </c>
      <c r="J18" s="20" t="str">
        <f>'Rekapitulácia stavby'!AN14</f>
        <v/>
      </c>
      <c r="L18" s="27"/>
    </row>
    <row r="19" spans="2:12" s="1" customFormat="1" ht="6.95" customHeight="1">
      <c r="B19" s="27"/>
      <c r="L19" s="27"/>
    </row>
    <row r="20" spans="2:12" s="1" customFormat="1" ht="12" customHeight="1">
      <c r="B20" s="27"/>
      <c r="D20" s="22" t="s">
        <v>25</v>
      </c>
      <c r="I20" s="22" t="s">
        <v>22</v>
      </c>
      <c r="J20" s="20" t="str">
        <f>IF('Rekapitulácia stavby'!AN16="","",'Rekapitulácia stavby'!AN16)</f>
        <v/>
      </c>
      <c r="L20" s="27"/>
    </row>
    <row r="21" spans="2:12" s="1" customFormat="1" ht="18" customHeight="1">
      <c r="B21" s="27"/>
      <c r="E21" s="20" t="str">
        <f>IF('Rekapitulácia stavby'!E17="","",'Rekapitulácia stavby'!E17)</f>
        <v xml:space="preserve"> </v>
      </c>
      <c r="I21" s="22" t="s">
        <v>23</v>
      </c>
      <c r="J21" s="20" t="str">
        <f>IF('Rekapitulácia stavby'!AN17="","",'Rekapitulácia stavby'!AN17)</f>
        <v/>
      </c>
      <c r="L21" s="27"/>
    </row>
    <row r="22" spans="2:12" s="1" customFormat="1" ht="6.95" customHeight="1">
      <c r="B22" s="27"/>
      <c r="L22" s="27"/>
    </row>
    <row r="23" spans="2:12" s="1" customFormat="1" ht="12" customHeight="1">
      <c r="B23" s="27"/>
      <c r="D23" s="22" t="s">
        <v>27</v>
      </c>
      <c r="I23" s="22" t="s">
        <v>22</v>
      </c>
      <c r="J23" s="20" t="str">
        <f>IF('Rekapitulácia stavby'!AN19="","",'Rekapitulácia stavby'!AN19)</f>
        <v/>
      </c>
      <c r="L23" s="27"/>
    </row>
    <row r="24" spans="2:12" s="1" customFormat="1" ht="18" customHeight="1">
      <c r="B24" s="27"/>
      <c r="E24" s="20" t="str">
        <f>IF('Rekapitulácia stavby'!E20="","",'Rekapitulácia stavby'!E20)</f>
        <v xml:space="preserve"> </v>
      </c>
      <c r="I24" s="22" t="s">
        <v>23</v>
      </c>
      <c r="J24" s="20" t="str">
        <f>IF('Rekapitulácia stavby'!AN20="","",'Rekapitulácia stavby'!AN20)</f>
        <v/>
      </c>
      <c r="L24" s="27"/>
    </row>
    <row r="25" spans="2:12" s="1" customFormat="1" ht="6.95" customHeight="1">
      <c r="B25" s="27"/>
      <c r="L25" s="27"/>
    </row>
    <row r="26" spans="2:12" s="1" customFormat="1" ht="12" customHeight="1">
      <c r="B26" s="27"/>
      <c r="D26" s="22" t="s">
        <v>28</v>
      </c>
      <c r="L26" s="27"/>
    </row>
    <row r="27" spans="2:12" s="7" customFormat="1" ht="16.5" customHeight="1">
      <c r="B27" s="96"/>
      <c r="E27" s="196" t="s">
        <v>1</v>
      </c>
      <c r="F27" s="196"/>
      <c r="G27" s="196"/>
      <c r="H27" s="196"/>
      <c r="L27" s="96"/>
    </row>
    <row r="28" spans="2:12" s="1" customFormat="1" ht="6.95" customHeight="1">
      <c r="B28" s="27"/>
      <c r="L28" s="27"/>
    </row>
    <row r="29" spans="2:12" s="1" customFormat="1" ht="6.95" customHeight="1">
      <c r="B29" s="27"/>
      <c r="D29" s="51"/>
      <c r="E29" s="51"/>
      <c r="F29" s="51"/>
      <c r="G29" s="51"/>
      <c r="H29" s="51"/>
      <c r="I29" s="51"/>
      <c r="J29" s="51"/>
      <c r="K29" s="51"/>
      <c r="L29" s="27"/>
    </row>
    <row r="30" spans="2:12" s="1" customFormat="1" ht="14.45" customHeight="1">
      <c r="B30" s="27"/>
      <c r="D30" s="20" t="s">
        <v>95</v>
      </c>
      <c r="J30" s="26">
        <f>J96</f>
        <v>0</v>
      </c>
      <c r="L30" s="27"/>
    </row>
    <row r="31" spans="2:12" s="1" customFormat="1" ht="14.45" customHeight="1">
      <c r="B31" s="27"/>
      <c r="D31" s="25" t="s">
        <v>96</v>
      </c>
      <c r="J31" s="26">
        <f>J115</f>
        <v>0</v>
      </c>
      <c r="L31" s="27"/>
    </row>
    <row r="32" spans="2:12" s="1" customFormat="1" ht="25.35" customHeight="1">
      <c r="B32" s="27"/>
      <c r="D32" s="97" t="s">
        <v>31</v>
      </c>
      <c r="J32" s="64">
        <f>ROUND(J30 + J31, 2)</f>
        <v>0</v>
      </c>
      <c r="L32" s="27"/>
    </row>
    <row r="33" spans="2:12" s="1" customFormat="1" ht="6.95" customHeight="1">
      <c r="B33" s="27"/>
      <c r="D33" s="51"/>
      <c r="E33" s="51"/>
      <c r="F33" s="51"/>
      <c r="G33" s="51"/>
      <c r="H33" s="51"/>
      <c r="I33" s="51"/>
      <c r="J33" s="51"/>
      <c r="K33" s="51"/>
      <c r="L33" s="27"/>
    </row>
    <row r="34" spans="2:12" s="1" customFormat="1" ht="14.45" customHeight="1">
      <c r="B34" s="27"/>
      <c r="F34" s="30" t="s">
        <v>33</v>
      </c>
      <c r="I34" s="30" t="s">
        <v>32</v>
      </c>
      <c r="J34" s="30" t="s">
        <v>34</v>
      </c>
      <c r="L34" s="27"/>
    </row>
    <row r="35" spans="2:12" s="1" customFormat="1" ht="14.45" customHeight="1">
      <c r="B35" s="27"/>
      <c r="D35" s="53" t="s">
        <v>35</v>
      </c>
      <c r="E35" s="32" t="s">
        <v>36</v>
      </c>
      <c r="F35" s="98">
        <f>ROUND((SUM(BE115:BE116) + SUM(BE136:BE220)),  2)</f>
        <v>0</v>
      </c>
      <c r="G35" s="99"/>
      <c r="H35" s="99"/>
      <c r="I35" s="100">
        <v>0.2</v>
      </c>
      <c r="J35" s="98">
        <f>ROUND(((SUM(BE115:BE116) + SUM(BE136:BE220))*I35),  2)</f>
        <v>0</v>
      </c>
      <c r="L35" s="27"/>
    </row>
    <row r="36" spans="2:12" s="1" customFormat="1" ht="14.45" customHeight="1">
      <c r="B36" s="27"/>
      <c r="E36" s="32" t="s">
        <v>37</v>
      </c>
      <c r="F36" s="84">
        <f>ROUND((SUM(BF115:BF116) + SUM(BF136:BF220)),  2)</f>
        <v>0</v>
      </c>
      <c r="I36" s="101">
        <v>0.2</v>
      </c>
      <c r="J36" s="84">
        <f>ROUND(((SUM(BF115:BF116) + SUM(BF136:BF220))*I36),  2)</f>
        <v>0</v>
      </c>
      <c r="L36" s="27"/>
    </row>
    <row r="37" spans="2:12" s="1" customFormat="1" ht="14.45" hidden="1" customHeight="1">
      <c r="B37" s="27"/>
      <c r="E37" s="22" t="s">
        <v>38</v>
      </c>
      <c r="F37" s="84">
        <f>ROUND((SUM(BG115:BG116) + SUM(BG136:BG220)),  2)</f>
        <v>0</v>
      </c>
      <c r="I37" s="101">
        <v>0.2</v>
      </c>
      <c r="J37" s="84">
        <f>0</f>
        <v>0</v>
      </c>
      <c r="L37" s="27"/>
    </row>
    <row r="38" spans="2:12" s="1" customFormat="1" ht="14.45" hidden="1" customHeight="1">
      <c r="B38" s="27"/>
      <c r="E38" s="22" t="s">
        <v>39</v>
      </c>
      <c r="F38" s="84">
        <f>ROUND((SUM(BH115:BH116) + SUM(BH136:BH220)),  2)</f>
        <v>0</v>
      </c>
      <c r="I38" s="101">
        <v>0.2</v>
      </c>
      <c r="J38" s="84">
        <f>0</f>
        <v>0</v>
      </c>
      <c r="L38" s="27"/>
    </row>
    <row r="39" spans="2:12" s="1" customFormat="1" ht="14.45" hidden="1" customHeight="1">
      <c r="B39" s="27"/>
      <c r="E39" s="32" t="s">
        <v>40</v>
      </c>
      <c r="F39" s="98">
        <f>ROUND((SUM(BI115:BI116) + SUM(BI136:BI220)),  2)</f>
        <v>0</v>
      </c>
      <c r="G39" s="99"/>
      <c r="H39" s="99"/>
      <c r="I39" s="100">
        <v>0</v>
      </c>
      <c r="J39" s="98">
        <f>0</f>
        <v>0</v>
      </c>
      <c r="L39" s="27"/>
    </row>
    <row r="40" spans="2:12" s="1" customFormat="1" ht="6.95" customHeight="1">
      <c r="B40" s="27"/>
      <c r="L40" s="27"/>
    </row>
    <row r="41" spans="2:12" s="1" customFormat="1" ht="25.35" customHeight="1">
      <c r="B41" s="27"/>
      <c r="C41" s="93"/>
      <c r="D41" s="102" t="s">
        <v>41</v>
      </c>
      <c r="E41" s="55"/>
      <c r="F41" s="55"/>
      <c r="G41" s="103" t="s">
        <v>42</v>
      </c>
      <c r="H41" s="104" t="s">
        <v>43</v>
      </c>
      <c r="I41" s="55"/>
      <c r="J41" s="105">
        <f>SUM(J32:J39)</f>
        <v>0</v>
      </c>
      <c r="K41" s="106"/>
      <c r="L41" s="27"/>
    </row>
    <row r="42" spans="2:12" s="1" customFormat="1" ht="14.45" customHeight="1">
      <c r="B42" s="27"/>
      <c r="L42" s="27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7"/>
      <c r="D50" s="39" t="s">
        <v>44</v>
      </c>
      <c r="E50" s="40"/>
      <c r="F50" s="40"/>
      <c r="G50" s="39" t="s">
        <v>45</v>
      </c>
      <c r="H50" s="40"/>
      <c r="I50" s="40"/>
      <c r="J50" s="40"/>
      <c r="K50" s="40"/>
      <c r="L50" s="27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7"/>
      <c r="D61" s="41" t="s">
        <v>46</v>
      </c>
      <c r="E61" s="29"/>
      <c r="F61" s="107" t="s">
        <v>47</v>
      </c>
      <c r="G61" s="41" t="s">
        <v>46</v>
      </c>
      <c r="H61" s="29"/>
      <c r="I61" s="29"/>
      <c r="J61" s="108" t="s">
        <v>47</v>
      </c>
      <c r="K61" s="29"/>
      <c r="L61" s="27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7"/>
      <c r="D65" s="39" t="s">
        <v>48</v>
      </c>
      <c r="E65" s="40"/>
      <c r="F65" s="40"/>
      <c r="G65" s="39" t="s">
        <v>49</v>
      </c>
      <c r="H65" s="40"/>
      <c r="I65" s="40"/>
      <c r="J65" s="40"/>
      <c r="K65" s="40"/>
      <c r="L65" s="27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7"/>
      <c r="D76" s="41" t="s">
        <v>46</v>
      </c>
      <c r="E76" s="29"/>
      <c r="F76" s="107" t="s">
        <v>47</v>
      </c>
      <c r="G76" s="41" t="s">
        <v>46</v>
      </c>
      <c r="H76" s="29"/>
      <c r="I76" s="29"/>
      <c r="J76" s="108" t="s">
        <v>47</v>
      </c>
      <c r="K76" s="29"/>
      <c r="L76" s="27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27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27"/>
    </row>
    <row r="82" spans="2:47" s="1" customFormat="1" ht="24.95" customHeight="1">
      <c r="B82" s="27"/>
      <c r="C82" s="17" t="s">
        <v>97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2" t="s">
        <v>13</v>
      </c>
      <c r="L84" s="27"/>
    </row>
    <row r="85" spans="2:47" s="1" customFormat="1" ht="16.5" customHeight="1">
      <c r="B85" s="27"/>
      <c r="E85" s="213" t="str">
        <f>E7</f>
        <v>Rekonštrukcia WC v DÚA - 4. Hala, areál Jurajov dvor</v>
      </c>
      <c r="F85" s="214"/>
      <c r="G85" s="214"/>
      <c r="H85" s="214"/>
      <c r="L85" s="27"/>
    </row>
    <row r="86" spans="2:47" s="1" customFormat="1" ht="12" customHeight="1">
      <c r="B86" s="27"/>
      <c r="C86" s="22" t="s">
        <v>94</v>
      </c>
      <c r="L86" s="27"/>
    </row>
    <row r="87" spans="2:47" s="1" customFormat="1" ht="16.5" customHeight="1">
      <c r="B87" s="27"/>
      <c r="E87" s="169" t="str">
        <f>E9</f>
        <v>01 - WC dielne autobusov, prízemie</v>
      </c>
      <c r="F87" s="212"/>
      <c r="G87" s="212"/>
      <c r="H87" s="212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2" t="s">
        <v>17</v>
      </c>
      <c r="F89" s="20" t="str">
        <f>F12</f>
        <v xml:space="preserve"> </v>
      </c>
      <c r="I89" s="22" t="s">
        <v>19</v>
      </c>
      <c r="J89" s="50" t="str">
        <f>IF(J12="","",J12)</f>
        <v>7. 12. 2023</v>
      </c>
      <c r="L89" s="27"/>
    </row>
    <row r="90" spans="2:47" s="1" customFormat="1" ht="6.95" customHeight="1">
      <c r="B90" s="27"/>
      <c r="L90" s="27"/>
    </row>
    <row r="91" spans="2:47" s="1" customFormat="1" ht="15.2" customHeight="1">
      <c r="B91" s="27"/>
      <c r="C91" s="22" t="s">
        <v>21</v>
      </c>
      <c r="F91" s="20" t="str">
        <f>E15</f>
        <v xml:space="preserve"> </v>
      </c>
      <c r="I91" s="22" t="s">
        <v>25</v>
      </c>
      <c r="J91" s="23" t="str">
        <f>E21</f>
        <v xml:space="preserve"> </v>
      </c>
      <c r="L91" s="27"/>
    </row>
    <row r="92" spans="2:47" s="1" customFormat="1" ht="15.2" customHeight="1">
      <c r="B92" s="27"/>
      <c r="C92" s="22" t="s">
        <v>24</v>
      </c>
      <c r="F92" s="20" t="str">
        <f>IF(E18="","",E18)</f>
        <v xml:space="preserve"> </v>
      </c>
      <c r="I92" s="22" t="s">
        <v>27</v>
      </c>
      <c r="J92" s="23" t="str">
        <f>E24</f>
        <v xml:space="preserve"> 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109" t="s">
        <v>98</v>
      </c>
      <c r="D94" s="93"/>
      <c r="E94" s="93"/>
      <c r="F94" s="93"/>
      <c r="G94" s="93"/>
      <c r="H94" s="93"/>
      <c r="I94" s="93"/>
      <c r="J94" s="110" t="s">
        <v>99</v>
      </c>
      <c r="K94" s="93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111" t="s">
        <v>100</v>
      </c>
      <c r="J96" s="64">
        <f>J136</f>
        <v>0</v>
      </c>
      <c r="L96" s="27"/>
      <c r="AU96" s="13" t="s">
        <v>101</v>
      </c>
    </row>
    <row r="97" spans="2:12" s="8" customFormat="1" ht="24.95" customHeight="1">
      <c r="B97" s="112"/>
      <c r="D97" s="113" t="s">
        <v>102</v>
      </c>
      <c r="E97" s="114"/>
      <c r="F97" s="114"/>
      <c r="G97" s="114"/>
      <c r="H97" s="114"/>
      <c r="I97" s="114"/>
      <c r="J97" s="115">
        <f>J137</f>
        <v>0</v>
      </c>
      <c r="L97" s="112"/>
    </row>
    <row r="98" spans="2:12" s="9" customFormat="1" ht="19.899999999999999" customHeight="1">
      <c r="B98" s="116"/>
      <c r="D98" s="117" t="s">
        <v>103</v>
      </c>
      <c r="E98" s="118"/>
      <c r="F98" s="118"/>
      <c r="G98" s="118"/>
      <c r="H98" s="118"/>
      <c r="I98" s="118"/>
      <c r="J98" s="119">
        <f>J138</f>
        <v>0</v>
      </c>
      <c r="L98" s="116"/>
    </row>
    <row r="99" spans="2:12" s="9" customFormat="1" ht="19.899999999999999" customHeight="1">
      <c r="B99" s="116"/>
      <c r="D99" s="117" t="s">
        <v>104</v>
      </c>
      <c r="E99" s="118"/>
      <c r="F99" s="118"/>
      <c r="G99" s="118"/>
      <c r="H99" s="118"/>
      <c r="I99" s="118"/>
      <c r="J99" s="119">
        <f>J147</f>
        <v>0</v>
      </c>
      <c r="L99" s="116"/>
    </row>
    <row r="100" spans="2:12" s="9" customFormat="1" ht="19.899999999999999" customHeight="1">
      <c r="B100" s="116"/>
      <c r="D100" s="117" t="s">
        <v>105</v>
      </c>
      <c r="E100" s="118"/>
      <c r="F100" s="118"/>
      <c r="G100" s="118"/>
      <c r="H100" s="118"/>
      <c r="I100" s="118"/>
      <c r="J100" s="119">
        <f>J164</f>
        <v>0</v>
      </c>
      <c r="L100" s="116"/>
    </row>
    <row r="101" spans="2:12" s="8" customFormat="1" ht="24.95" customHeight="1">
      <c r="B101" s="112"/>
      <c r="D101" s="113" t="s">
        <v>106</v>
      </c>
      <c r="E101" s="114"/>
      <c r="F101" s="114"/>
      <c r="G101" s="114"/>
      <c r="H101" s="114"/>
      <c r="I101" s="114"/>
      <c r="J101" s="115">
        <f>J166</f>
        <v>0</v>
      </c>
      <c r="L101" s="112"/>
    </row>
    <row r="102" spans="2:12" s="9" customFormat="1" ht="19.899999999999999" customHeight="1">
      <c r="B102" s="116"/>
      <c r="D102" s="117" t="s">
        <v>107</v>
      </c>
      <c r="E102" s="118"/>
      <c r="F102" s="118"/>
      <c r="G102" s="118"/>
      <c r="H102" s="118"/>
      <c r="I102" s="118"/>
      <c r="J102" s="119">
        <f>J167</f>
        <v>0</v>
      </c>
      <c r="L102" s="116"/>
    </row>
    <row r="103" spans="2:12" s="9" customFormat="1" ht="19.899999999999999" customHeight="1">
      <c r="B103" s="116"/>
      <c r="D103" s="117" t="s">
        <v>108</v>
      </c>
      <c r="E103" s="118"/>
      <c r="F103" s="118"/>
      <c r="G103" s="118"/>
      <c r="H103" s="118"/>
      <c r="I103" s="118"/>
      <c r="J103" s="119">
        <f>J174</f>
        <v>0</v>
      </c>
      <c r="L103" s="116"/>
    </row>
    <row r="104" spans="2:12" s="9" customFormat="1" ht="19.899999999999999" customHeight="1">
      <c r="B104" s="116"/>
      <c r="D104" s="117" t="s">
        <v>109</v>
      </c>
      <c r="E104" s="118"/>
      <c r="F104" s="118"/>
      <c r="G104" s="118"/>
      <c r="H104" s="118"/>
      <c r="I104" s="118"/>
      <c r="J104" s="119">
        <f>J184</f>
        <v>0</v>
      </c>
      <c r="L104" s="116"/>
    </row>
    <row r="105" spans="2:12" s="9" customFormat="1" ht="19.899999999999999" customHeight="1">
      <c r="B105" s="116"/>
      <c r="D105" s="117" t="s">
        <v>110</v>
      </c>
      <c r="E105" s="118"/>
      <c r="F105" s="118"/>
      <c r="G105" s="118"/>
      <c r="H105" s="118"/>
      <c r="I105" s="118"/>
      <c r="J105" s="119">
        <f>J187</f>
        <v>0</v>
      </c>
      <c r="L105" s="116"/>
    </row>
    <row r="106" spans="2:12" s="9" customFormat="1" ht="19.899999999999999" customHeight="1">
      <c r="B106" s="116"/>
      <c r="D106" s="117" t="s">
        <v>111</v>
      </c>
      <c r="E106" s="118"/>
      <c r="F106" s="118"/>
      <c r="G106" s="118"/>
      <c r="H106" s="118"/>
      <c r="I106" s="118"/>
      <c r="J106" s="119">
        <f>J192</f>
        <v>0</v>
      </c>
      <c r="L106" s="116"/>
    </row>
    <row r="107" spans="2:12" s="9" customFormat="1" ht="19.899999999999999" customHeight="1">
      <c r="B107" s="116"/>
      <c r="D107" s="117" t="s">
        <v>112</v>
      </c>
      <c r="E107" s="118"/>
      <c r="F107" s="118"/>
      <c r="G107" s="118"/>
      <c r="H107" s="118"/>
      <c r="I107" s="118"/>
      <c r="J107" s="119">
        <f>J197</f>
        <v>0</v>
      </c>
      <c r="L107" s="116"/>
    </row>
    <row r="108" spans="2:12" s="9" customFormat="1" ht="19.899999999999999" customHeight="1">
      <c r="B108" s="116"/>
      <c r="D108" s="117" t="s">
        <v>113</v>
      </c>
      <c r="E108" s="118"/>
      <c r="F108" s="118"/>
      <c r="G108" s="118"/>
      <c r="H108" s="118"/>
      <c r="I108" s="118"/>
      <c r="J108" s="119">
        <f>J202</f>
        <v>0</v>
      </c>
      <c r="L108" s="116"/>
    </row>
    <row r="109" spans="2:12" s="9" customFormat="1" ht="19.899999999999999" customHeight="1">
      <c r="B109" s="116"/>
      <c r="D109" s="117" t="s">
        <v>114</v>
      </c>
      <c r="E109" s="118"/>
      <c r="F109" s="118"/>
      <c r="G109" s="118"/>
      <c r="H109" s="118"/>
      <c r="I109" s="118"/>
      <c r="J109" s="119">
        <f>J206</f>
        <v>0</v>
      </c>
      <c r="L109" s="116"/>
    </row>
    <row r="110" spans="2:12" s="9" customFormat="1" ht="19.899999999999999" customHeight="1">
      <c r="B110" s="116"/>
      <c r="D110" s="117" t="s">
        <v>115</v>
      </c>
      <c r="E110" s="118"/>
      <c r="F110" s="118"/>
      <c r="G110" s="118"/>
      <c r="H110" s="118"/>
      <c r="I110" s="118"/>
      <c r="J110" s="119">
        <f>J210</f>
        <v>0</v>
      </c>
      <c r="L110" s="116"/>
    </row>
    <row r="111" spans="2:12" s="8" customFormat="1" ht="24.95" customHeight="1">
      <c r="B111" s="112"/>
      <c r="D111" s="113" t="s">
        <v>116</v>
      </c>
      <c r="E111" s="114"/>
      <c r="F111" s="114"/>
      <c r="G111" s="114"/>
      <c r="H111" s="114"/>
      <c r="I111" s="114"/>
      <c r="J111" s="115">
        <f>J216</f>
        <v>0</v>
      </c>
      <c r="L111" s="112"/>
    </row>
    <row r="112" spans="2:12" s="8" customFormat="1" ht="24.95" customHeight="1">
      <c r="B112" s="112"/>
      <c r="D112" s="113" t="s">
        <v>117</v>
      </c>
      <c r="E112" s="114"/>
      <c r="F112" s="114"/>
      <c r="G112" s="114"/>
      <c r="H112" s="114"/>
      <c r="I112" s="114"/>
      <c r="J112" s="115">
        <f>J218</f>
        <v>0</v>
      </c>
      <c r="L112" s="112"/>
    </row>
    <row r="113" spans="2:14" s="1" customFormat="1" ht="21.75" customHeight="1">
      <c r="B113" s="27"/>
      <c r="L113" s="27"/>
    </row>
    <row r="114" spans="2:14" s="1" customFormat="1" ht="6.95" customHeight="1">
      <c r="B114" s="27"/>
      <c r="L114" s="27"/>
    </row>
    <row r="115" spans="2:14" s="1" customFormat="1" ht="29.25" customHeight="1">
      <c r="B115" s="27"/>
      <c r="C115" s="111" t="s">
        <v>118</v>
      </c>
      <c r="J115" s="120">
        <v>0</v>
      </c>
      <c r="L115" s="27"/>
      <c r="N115" s="121" t="s">
        <v>35</v>
      </c>
    </row>
    <row r="116" spans="2:14" s="1" customFormat="1" ht="18" customHeight="1">
      <c r="B116" s="27"/>
      <c r="L116" s="27"/>
    </row>
    <row r="117" spans="2:14" s="1" customFormat="1" ht="29.25" customHeight="1">
      <c r="B117" s="27"/>
      <c r="C117" s="92" t="s">
        <v>92</v>
      </c>
      <c r="D117" s="93"/>
      <c r="E117" s="93"/>
      <c r="F117" s="93"/>
      <c r="G117" s="93"/>
      <c r="H117" s="93"/>
      <c r="I117" s="93"/>
      <c r="J117" s="94">
        <f>ROUND(J96+J115,2)</f>
        <v>0</v>
      </c>
      <c r="K117" s="93"/>
      <c r="L117" s="27"/>
    </row>
    <row r="118" spans="2:14" s="1" customFormat="1" ht="6.95" customHeight="1">
      <c r="B118" s="42"/>
      <c r="C118" s="43"/>
      <c r="D118" s="43"/>
      <c r="E118" s="43"/>
      <c r="F118" s="43"/>
      <c r="G118" s="43"/>
      <c r="H118" s="43"/>
      <c r="I118" s="43"/>
      <c r="J118" s="43"/>
      <c r="K118" s="43"/>
      <c r="L118" s="27"/>
    </row>
    <row r="122" spans="2:14" s="1" customFormat="1" ht="6.95" customHeight="1">
      <c r="B122" s="44"/>
      <c r="C122" s="45"/>
      <c r="D122" s="45"/>
      <c r="E122" s="45"/>
      <c r="F122" s="45"/>
      <c r="G122" s="45"/>
      <c r="H122" s="45"/>
      <c r="I122" s="45"/>
      <c r="J122" s="45"/>
      <c r="K122" s="45"/>
      <c r="L122" s="27"/>
    </row>
    <row r="123" spans="2:14" s="1" customFormat="1" ht="24.95" customHeight="1">
      <c r="B123" s="27"/>
      <c r="C123" s="17" t="s">
        <v>119</v>
      </c>
      <c r="L123" s="27"/>
    </row>
    <row r="124" spans="2:14" s="1" customFormat="1" ht="6.95" customHeight="1">
      <c r="B124" s="27"/>
      <c r="L124" s="27"/>
    </row>
    <row r="125" spans="2:14" s="1" customFormat="1" ht="12" customHeight="1">
      <c r="B125" s="27"/>
      <c r="C125" s="22" t="s">
        <v>13</v>
      </c>
      <c r="L125" s="27"/>
    </row>
    <row r="126" spans="2:14" s="1" customFormat="1" ht="16.5" customHeight="1">
      <c r="B126" s="27"/>
      <c r="E126" s="213" t="str">
        <f>E7</f>
        <v>Rekonštrukcia WC v DÚA - 4. Hala, areál Jurajov dvor</v>
      </c>
      <c r="F126" s="214"/>
      <c r="G126" s="214"/>
      <c r="H126" s="214"/>
      <c r="L126" s="27"/>
    </row>
    <row r="127" spans="2:14" s="1" customFormat="1" ht="12" customHeight="1">
      <c r="B127" s="27"/>
      <c r="C127" s="22" t="s">
        <v>94</v>
      </c>
      <c r="L127" s="27"/>
    </row>
    <row r="128" spans="2:14" s="1" customFormat="1" ht="16.5" customHeight="1">
      <c r="B128" s="27"/>
      <c r="E128" s="169" t="str">
        <f>E9</f>
        <v>01 - WC dielne autobusov, prízemie</v>
      </c>
      <c r="F128" s="212"/>
      <c r="G128" s="212"/>
      <c r="H128" s="212"/>
      <c r="L128" s="27"/>
    </row>
    <row r="129" spans="2:65" s="1" customFormat="1" ht="6.95" customHeight="1">
      <c r="B129" s="27"/>
      <c r="L129" s="27"/>
    </row>
    <row r="130" spans="2:65" s="1" customFormat="1" ht="12" customHeight="1">
      <c r="B130" s="27"/>
      <c r="C130" s="22" t="s">
        <v>17</v>
      </c>
      <c r="F130" s="20" t="str">
        <f>F12</f>
        <v xml:space="preserve"> </v>
      </c>
      <c r="I130" s="22" t="s">
        <v>19</v>
      </c>
      <c r="J130" s="50" t="str">
        <f>IF(J12="","",J12)</f>
        <v>7. 12. 2023</v>
      </c>
      <c r="L130" s="27"/>
    </row>
    <row r="131" spans="2:65" s="1" customFormat="1" ht="6.95" customHeight="1">
      <c r="B131" s="27"/>
      <c r="L131" s="27"/>
    </row>
    <row r="132" spans="2:65" s="1" customFormat="1" ht="15.2" customHeight="1">
      <c r="B132" s="27"/>
      <c r="C132" s="22" t="s">
        <v>21</v>
      </c>
      <c r="F132" s="20" t="str">
        <f>E15</f>
        <v xml:space="preserve"> </v>
      </c>
      <c r="I132" s="22" t="s">
        <v>25</v>
      </c>
      <c r="J132" s="23" t="str">
        <f>E21</f>
        <v xml:space="preserve"> </v>
      </c>
      <c r="L132" s="27"/>
    </row>
    <row r="133" spans="2:65" s="1" customFormat="1" ht="15.2" customHeight="1">
      <c r="B133" s="27"/>
      <c r="C133" s="22" t="s">
        <v>24</v>
      </c>
      <c r="F133" s="20" t="str">
        <f>IF(E18="","",E18)</f>
        <v xml:space="preserve"> </v>
      </c>
      <c r="I133" s="22" t="s">
        <v>27</v>
      </c>
      <c r="J133" s="23" t="str">
        <f>E24</f>
        <v xml:space="preserve"> </v>
      </c>
      <c r="L133" s="27"/>
    </row>
    <row r="134" spans="2:65" s="1" customFormat="1" ht="10.35" customHeight="1">
      <c r="B134" s="27"/>
      <c r="L134" s="27"/>
    </row>
    <row r="135" spans="2:65" s="10" customFormat="1" ht="29.25" customHeight="1">
      <c r="B135" s="122"/>
      <c r="C135" s="123" t="s">
        <v>120</v>
      </c>
      <c r="D135" s="124" t="s">
        <v>56</v>
      </c>
      <c r="E135" s="124" t="s">
        <v>52</v>
      </c>
      <c r="F135" s="124" t="s">
        <v>53</v>
      </c>
      <c r="G135" s="124" t="s">
        <v>121</v>
      </c>
      <c r="H135" s="124" t="s">
        <v>122</v>
      </c>
      <c r="I135" s="124" t="s">
        <v>123</v>
      </c>
      <c r="J135" s="125" t="s">
        <v>99</v>
      </c>
      <c r="K135" s="126" t="s">
        <v>124</v>
      </c>
      <c r="L135" s="122"/>
      <c r="M135" s="57" t="s">
        <v>1</v>
      </c>
      <c r="N135" s="58" t="s">
        <v>35</v>
      </c>
      <c r="O135" s="58" t="s">
        <v>125</v>
      </c>
      <c r="P135" s="58" t="s">
        <v>126</v>
      </c>
      <c r="Q135" s="58" t="s">
        <v>127</v>
      </c>
      <c r="R135" s="58" t="s">
        <v>128</v>
      </c>
      <c r="S135" s="58" t="s">
        <v>129</v>
      </c>
      <c r="T135" s="59" t="s">
        <v>130</v>
      </c>
    </row>
    <row r="136" spans="2:65" s="1" customFormat="1" ht="22.9" customHeight="1">
      <c r="B136" s="27"/>
      <c r="C136" s="62" t="s">
        <v>95</v>
      </c>
      <c r="J136" s="127">
        <f>BK136</f>
        <v>0</v>
      </c>
      <c r="L136" s="27"/>
      <c r="M136" s="60"/>
      <c r="N136" s="51"/>
      <c r="O136" s="51"/>
      <c r="P136" s="128">
        <f>P137+P166+P216+P218</f>
        <v>308.11257812999997</v>
      </c>
      <c r="Q136" s="51"/>
      <c r="R136" s="128">
        <f>R137+R166+R216+R218</f>
        <v>5.6145643344199989</v>
      </c>
      <c r="S136" s="51"/>
      <c r="T136" s="129">
        <f>T137+T166+T216+T218</f>
        <v>8.8770982000000007</v>
      </c>
      <c r="AT136" s="13" t="s">
        <v>70</v>
      </c>
      <c r="AU136" s="13" t="s">
        <v>101</v>
      </c>
      <c r="BK136" s="130">
        <f>BK137+BK166+BK216+BK218</f>
        <v>0</v>
      </c>
    </row>
    <row r="137" spans="2:65" s="11" customFormat="1" ht="25.9" customHeight="1">
      <c r="B137" s="131"/>
      <c r="D137" s="132" t="s">
        <v>70</v>
      </c>
      <c r="E137" s="133" t="s">
        <v>131</v>
      </c>
      <c r="F137" s="133" t="s">
        <v>132</v>
      </c>
      <c r="J137" s="134">
        <f>BK137</f>
        <v>0</v>
      </c>
      <c r="L137" s="131"/>
      <c r="M137" s="135"/>
      <c r="P137" s="136">
        <f>P138+P147+P164</f>
        <v>184.98227292999997</v>
      </c>
      <c r="R137" s="136">
        <f>R138+R147+R164</f>
        <v>3.7944673822999988</v>
      </c>
      <c r="T137" s="137">
        <f>T138+T147+T164</f>
        <v>8.4624320000000015</v>
      </c>
      <c r="AR137" s="132" t="s">
        <v>78</v>
      </c>
      <c r="AT137" s="138" t="s">
        <v>70</v>
      </c>
      <c r="AU137" s="138" t="s">
        <v>71</v>
      </c>
      <c r="AY137" s="132" t="s">
        <v>133</v>
      </c>
      <c r="BK137" s="139">
        <f>BK138+BK147+BK164</f>
        <v>0</v>
      </c>
    </row>
    <row r="138" spans="2:65" s="11" customFormat="1" ht="22.9" customHeight="1">
      <c r="B138" s="131"/>
      <c r="D138" s="132" t="s">
        <v>70</v>
      </c>
      <c r="E138" s="140" t="s">
        <v>134</v>
      </c>
      <c r="F138" s="140" t="s">
        <v>135</v>
      </c>
      <c r="J138" s="141">
        <f>BK138</f>
        <v>0</v>
      </c>
      <c r="L138" s="131"/>
      <c r="M138" s="135"/>
      <c r="P138" s="136">
        <f>SUM(P139:P146)</f>
        <v>36.291577959999998</v>
      </c>
      <c r="R138" s="136">
        <f>SUM(R139:R146)</f>
        <v>2.8335020669999991</v>
      </c>
      <c r="T138" s="137">
        <f>SUM(T139:T146)</f>
        <v>0</v>
      </c>
      <c r="AR138" s="132" t="s">
        <v>78</v>
      </c>
      <c r="AT138" s="138" t="s">
        <v>70</v>
      </c>
      <c r="AU138" s="138" t="s">
        <v>78</v>
      </c>
      <c r="AY138" s="132" t="s">
        <v>133</v>
      </c>
      <c r="BK138" s="139">
        <f>SUM(BK139:BK146)</f>
        <v>0</v>
      </c>
    </row>
    <row r="139" spans="2:65" s="1" customFormat="1" ht="24.2" customHeight="1">
      <c r="B139" s="142"/>
      <c r="C139" s="143" t="s">
        <v>78</v>
      </c>
      <c r="D139" s="143" t="s">
        <v>136</v>
      </c>
      <c r="E139" s="144" t="s">
        <v>137</v>
      </c>
      <c r="F139" s="145" t="s">
        <v>138</v>
      </c>
      <c r="G139" s="146" t="s">
        <v>139</v>
      </c>
      <c r="H139" s="147">
        <v>14.9</v>
      </c>
      <c r="I139" s="148"/>
      <c r="J139" s="148">
        <f t="shared" ref="J139:J146" si="0">ROUND(I139*H139,2)</f>
        <v>0</v>
      </c>
      <c r="K139" s="149"/>
      <c r="L139" s="27"/>
      <c r="M139" s="150" t="s">
        <v>1</v>
      </c>
      <c r="N139" s="121" t="s">
        <v>37</v>
      </c>
      <c r="O139" s="151">
        <v>0.14557</v>
      </c>
      <c r="P139" s="151">
        <f t="shared" ref="P139:P146" si="1">O139*H139</f>
        <v>2.1689929999999999</v>
      </c>
      <c r="Q139" s="151">
        <v>2.7980000000000001E-3</v>
      </c>
      <c r="R139" s="151">
        <f t="shared" ref="R139:R146" si="2">Q139*H139</f>
        <v>4.1690200000000004E-2</v>
      </c>
      <c r="S139" s="151">
        <v>0</v>
      </c>
      <c r="T139" s="152">
        <f t="shared" ref="T139:T146" si="3">S139*H139</f>
        <v>0</v>
      </c>
      <c r="AR139" s="153" t="s">
        <v>140</v>
      </c>
      <c r="AT139" s="153" t="s">
        <v>136</v>
      </c>
      <c r="AU139" s="153" t="s">
        <v>82</v>
      </c>
      <c r="AY139" s="13" t="s">
        <v>133</v>
      </c>
      <c r="BE139" s="154">
        <f t="shared" ref="BE139:BE146" si="4">IF(N139="základná",J139,0)</f>
        <v>0</v>
      </c>
      <c r="BF139" s="154">
        <f t="shared" ref="BF139:BF146" si="5">IF(N139="znížená",J139,0)</f>
        <v>0</v>
      </c>
      <c r="BG139" s="154">
        <f t="shared" ref="BG139:BG146" si="6">IF(N139="zákl. prenesená",J139,0)</f>
        <v>0</v>
      </c>
      <c r="BH139" s="154">
        <f t="shared" ref="BH139:BH146" si="7">IF(N139="zníž. prenesená",J139,0)</f>
        <v>0</v>
      </c>
      <c r="BI139" s="154">
        <f t="shared" ref="BI139:BI146" si="8">IF(N139="nulová",J139,0)</f>
        <v>0</v>
      </c>
      <c r="BJ139" s="13" t="s">
        <v>82</v>
      </c>
      <c r="BK139" s="154">
        <f t="shared" ref="BK139:BK146" si="9">ROUND(I139*H139,2)</f>
        <v>0</v>
      </c>
      <c r="BL139" s="13" t="s">
        <v>140</v>
      </c>
      <c r="BM139" s="153" t="s">
        <v>141</v>
      </c>
    </row>
    <row r="140" spans="2:65" s="1" customFormat="1" ht="33" customHeight="1">
      <c r="B140" s="142"/>
      <c r="C140" s="143" t="s">
        <v>82</v>
      </c>
      <c r="D140" s="143" t="s">
        <v>136</v>
      </c>
      <c r="E140" s="144" t="s">
        <v>142</v>
      </c>
      <c r="F140" s="145" t="s">
        <v>143</v>
      </c>
      <c r="G140" s="146" t="s">
        <v>144</v>
      </c>
      <c r="H140" s="147">
        <v>104.404</v>
      </c>
      <c r="I140" s="148"/>
      <c r="J140" s="148">
        <f t="shared" si="0"/>
        <v>0</v>
      </c>
      <c r="K140" s="149"/>
      <c r="L140" s="27"/>
      <c r="M140" s="150" t="s">
        <v>1</v>
      </c>
      <c r="N140" s="121" t="s">
        <v>37</v>
      </c>
      <c r="O140" s="151">
        <v>9.9040000000000003E-2</v>
      </c>
      <c r="P140" s="151">
        <f t="shared" si="1"/>
        <v>10.34017216</v>
      </c>
      <c r="Q140" s="151">
        <v>9.9209999999999993E-3</v>
      </c>
      <c r="R140" s="151">
        <f t="shared" si="2"/>
        <v>1.0357920839999999</v>
      </c>
      <c r="S140" s="151">
        <v>0</v>
      </c>
      <c r="T140" s="152">
        <f t="shared" si="3"/>
        <v>0</v>
      </c>
      <c r="AR140" s="153" t="s">
        <v>140</v>
      </c>
      <c r="AT140" s="153" t="s">
        <v>136</v>
      </c>
      <c r="AU140" s="153" t="s">
        <v>82</v>
      </c>
      <c r="AY140" s="13" t="s">
        <v>133</v>
      </c>
      <c r="BE140" s="154">
        <f t="shared" si="4"/>
        <v>0</v>
      </c>
      <c r="BF140" s="154">
        <f t="shared" si="5"/>
        <v>0</v>
      </c>
      <c r="BG140" s="154">
        <f t="shared" si="6"/>
        <v>0</v>
      </c>
      <c r="BH140" s="154">
        <f t="shared" si="7"/>
        <v>0</v>
      </c>
      <c r="BI140" s="154">
        <f t="shared" si="8"/>
        <v>0</v>
      </c>
      <c r="BJ140" s="13" t="s">
        <v>82</v>
      </c>
      <c r="BK140" s="154">
        <f t="shared" si="9"/>
        <v>0</v>
      </c>
      <c r="BL140" s="13" t="s">
        <v>140</v>
      </c>
      <c r="BM140" s="153" t="s">
        <v>145</v>
      </c>
    </row>
    <row r="141" spans="2:65" s="1" customFormat="1" ht="33" customHeight="1">
      <c r="B141" s="142"/>
      <c r="C141" s="143" t="s">
        <v>146</v>
      </c>
      <c r="D141" s="143" t="s">
        <v>136</v>
      </c>
      <c r="E141" s="144" t="s">
        <v>147</v>
      </c>
      <c r="F141" s="145" t="s">
        <v>148</v>
      </c>
      <c r="G141" s="146" t="s">
        <v>144</v>
      </c>
      <c r="H141" s="147">
        <v>38.640999999999998</v>
      </c>
      <c r="I141" s="148"/>
      <c r="J141" s="148">
        <f t="shared" si="0"/>
        <v>0</v>
      </c>
      <c r="K141" s="149"/>
      <c r="L141" s="27"/>
      <c r="M141" s="150" t="s">
        <v>1</v>
      </c>
      <c r="N141" s="121" t="s">
        <v>37</v>
      </c>
      <c r="O141" s="151">
        <v>0.31836999999999999</v>
      </c>
      <c r="P141" s="151">
        <f t="shared" si="1"/>
        <v>12.30213517</v>
      </c>
      <c r="Q141" s="151">
        <v>1.155E-2</v>
      </c>
      <c r="R141" s="151">
        <f t="shared" si="2"/>
        <v>0.44630354999999994</v>
      </c>
      <c r="S141" s="151">
        <v>0</v>
      </c>
      <c r="T141" s="152">
        <f t="shared" si="3"/>
        <v>0</v>
      </c>
      <c r="AR141" s="153" t="s">
        <v>140</v>
      </c>
      <c r="AT141" s="153" t="s">
        <v>136</v>
      </c>
      <c r="AU141" s="153" t="s">
        <v>82</v>
      </c>
      <c r="AY141" s="13" t="s">
        <v>133</v>
      </c>
      <c r="BE141" s="154">
        <f t="shared" si="4"/>
        <v>0</v>
      </c>
      <c r="BF141" s="154">
        <f t="shared" si="5"/>
        <v>0</v>
      </c>
      <c r="BG141" s="154">
        <f t="shared" si="6"/>
        <v>0</v>
      </c>
      <c r="BH141" s="154">
        <f t="shared" si="7"/>
        <v>0</v>
      </c>
      <c r="BI141" s="154">
        <f t="shared" si="8"/>
        <v>0</v>
      </c>
      <c r="BJ141" s="13" t="s">
        <v>82</v>
      </c>
      <c r="BK141" s="154">
        <f t="shared" si="9"/>
        <v>0</v>
      </c>
      <c r="BL141" s="13" t="s">
        <v>140</v>
      </c>
      <c r="BM141" s="153" t="s">
        <v>149</v>
      </c>
    </row>
    <row r="142" spans="2:65" s="1" customFormat="1" ht="24.2" customHeight="1">
      <c r="B142" s="142"/>
      <c r="C142" s="143" t="s">
        <v>140</v>
      </c>
      <c r="D142" s="143" t="s">
        <v>136</v>
      </c>
      <c r="E142" s="144" t="s">
        <v>150</v>
      </c>
      <c r="F142" s="145" t="s">
        <v>151</v>
      </c>
      <c r="G142" s="146" t="s">
        <v>152</v>
      </c>
      <c r="H142" s="147">
        <v>0.45</v>
      </c>
      <c r="I142" s="148"/>
      <c r="J142" s="148">
        <f t="shared" si="0"/>
        <v>0</v>
      </c>
      <c r="K142" s="149"/>
      <c r="L142" s="27"/>
      <c r="M142" s="150" t="s">
        <v>1</v>
      </c>
      <c r="N142" s="121" t="s">
        <v>37</v>
      </c>
      <c r="O142" s="151">
        <v>2.6880099999999998</v>
      </c>
      <c r="P142" s="151">
        <f t="shared" si="1"/>
        <v>1.2096045</v>
      </c>
      <c r="Q142" s="151">
        <v>2.4164755000000002</v>
      </c>
      <c r="R142" s="151">
        <f t="shared" si="2"/>
        <v>1.087413975</v>
      </c>
      <c r="S142" s="151">
        <v>0</v>
      </c>
      <c r="T142" s="152">
        <f t="shared" si="3"/>
        <v>0</v>
      </c>
      <c r="AR142" s="153" t="s">
        <v>140</v>
      </c>
      <c r="AT142" s="153" t="s">
        <v>136</v>
      </c>
      <c r="AU142" s="153" t="s">
        <v>82</v>
      </c>
      <c r="AY142" s="13" t="s">
        <v>133</v>
      </c>
      <c r="BE142" s="154">
        <f t="shared" si="4"/>
        <v>0</v>
      </c>
      <c r="BF142" s="154">
        <f t="shared" si="5"/>
        <v>0</v>
      </c>
      <c r="BG142" s="154">
        <f t="shared" si="6"/>
        <v>0</v>
      </c>
      <c r="BH142" s="154">
        <f t="shared" si="7"/>
        <v>0</v>
      </c>
      <c r="BI142" s="154">
        <f t="shared" si="8"/>
        <v>0</v>
      </c>
      <c r="BJ142" s="13" t="s">
        <v>82</v>
      </c>
      <c r="BK142" s="154">
        <f t="shared" si="9"/>
        <v>0</v>
      </c>
      <c r="BL142" s="13" t="s">
        <v>140</v>
      </c>
      <c r="BM142" s="153" t="s">
        <v>153</v>
      </c>
    </row>
    <row r="143" spans="2:65" s="1" customFormat="1" ht="24.2" customHeight="1">
      <c r="B143" s="142"/>
      <c r="C143" s="143" t="s">
        <v>154</v>
      </c>
      <c r="D143" s="143" t="s">
        <v>136</v>
      </c>
      <c r="E143" s="144" t="s">
        <v>155</v>
      </c>
      <c r="F143" s="145" t="s">
        <v>156</v>
      </c>
      <c r="G143" s="146" t="s">
        <v>144</v>
      </c>
      <c r="H143" s="147">
        <v>14.797000000000001</v>
      </c>
      <c r="I143" s="148"/>
      <c r="J143" s="148">
        <f t="shared" si="0"/>
        <v>0</v>
      </c>
      <c r="K143" s="149"/>
      <c r="L143" s="27"/>
      <c r="M143" s="150" t="s">
        <v>1</v>
      </c>
      <c r="N143" s="121" t="s">
        <v>37</v>
      </c>
      <c r="O143" s="151">
        <v>0.21328</v>
      </c>
      <c r="P143" s="151">
        <f t="shared" si="1"/>
        <v>3.15590416</v>
      </c>
      <c r="Q143" s="151">
        <v>8.1600000000000006E-3</v>
      </c>
      <c r="R143" s="151">
        <f t="shared" si="2"/>
        <v>0.12074352000000001</v>
      </c>
      <c r="S143" s="151">
        <v>0</v>
      </c>
      <c r="T143" s="152">
        <f t="shared" si="3"/>
        <v>0</v>
      </c>
      <c r="AR143" s="153" t="s">
        <v>157</v>
      </c>
      <c r="AT143" s="153" t="s">
        <v>136</v>
      </c>
      <c r="AU143" s="153" t="s">
        <v>82</v>
      </c>
      <c r="AY143" s="13" t="s">
        <v>133</v>
      </c>
      <c r="BE143" s="154">
        <f t="shared" si="4"/>
        <v>0</v>
      </c>
      <c r="BF143" s="154">
        <f t="shared" si="5"/>
        <v>0</v>
      </c>
      <c r="BG143" s="154">
        <f t="shared" si="6"/>
        <v>0</v>
      </c>
      <c r="BH143" s="154">
        <f t="shared" si="7"/>
        <v>0</v>
      </c>
      <c r="BI143" s="154">
        <f t="shared" si="8"/>
        <v>0</v>
      </c>
      <c r="BJ143" s="13" t="s">
        <v>82</v>
      </c>
      <c r="BK143" s="154">
        <f t="shared" si="9"/>
        <v>0</v>
      </c>
      <c r="BL143" s="13" t="s">
        <v>157</v>
      </c>
      <c r="BM143" s="153" t="s">
        <v>158</v>
      </c>
    </row>
    <row r="144" spans="2:65" s="1" customFormat="1" ht="24.2" customHeight="1">
      <c r="B144" s="142"/>
      <c r="C144" s="143" t="s">
        <v>134</v>
      </c>
      <c r="D144" s="143" t="s">
        <v>136</v>
      </c>
      <c r="E144" s="144" t="s">
        <v>159</v>
      </c>
      <c r="F144" s="145" t="s">
        <v>160</v>
      </c>
      <c r="G144" s="146" t="s">
        <v>144</v>
      </c>
      <c r="H144" s="147">
        <v>14.797000000000001</v>
      </c>
      <c r="I144" s="148"/>
      <c r="J144" s="148">
        <f t="shared" si="0"/>
        <v>0</v>
      </c>
      <c r="K144" s="149"/>
      <c r="L144" s="27"/>
      <c r="M144" s="150" t="s">
        <v>1</v>
      </c>
      <c r="N144" s="121" t="s">
        <v>37</v>
      </c>
      <c r="O144" s="151">
        <v>3.3009999999999998E-2</v>
      </c>
      <c r="P144" s="151">
        <f t="shared" si="1"/>
        <v>0.48844896999999998</v>
      </c>
      <c r="Q144" s="151">
        <v>1.54E-4</v>
      </c>
      <c r="R144" s="151">
        <f t="shared" si="2"/>
        <v>2.2787380000000002E-3</v>
      </c>
      <c r="S144" s="151">
        <v>0</v>
      </c>
      <c r="T144" s="152">
        <f t="shared" si="3"/>
        <v>0</v>
      </c>
      <c r="AR144" s="153" t="s">
        <v>140</v>
      </c>
      <c r="AT144" s="153" t="s">
        <v>136</v>
      </c>
      <c r="AU144" s="153" t="s">
        <v>82</v>
      </c>
      <c r="AY144" s="13" t="s">
        <v>133</v>
      </c>
      <c r="BE144" s="154">
        <f t="shared" si="4"/>
        <v>0</v>
      </c>
      <c r="BF144" s="154">
        <f t="shared" si="5"/>
        <v>0</v>
      </c>
      <c r="BG144" s="154">
        <f t="shared" si="6"/>
        <v>0</v>
      </c>
      <c r="BH144" s="154">
        <f t="shared" si="7"/>
        <v>0</v>
      </c>
      <c r="BI144" s="154">
        <f t="shared" si="8"/>
        <v>0</v>
      </c>
      <c r="BJ144" s="13" t="s">
        <v>82</v>
      </c>
      <c r="BK144" s="154">
        <f t="shared" si="9"/>
        <v>0</v>
      </c>
      <c r="BL144" s="13" t="s">
        <v>140</v>
      </c>
      <c r="BM144" s="153" t="s">
        <v>161</v>
      </c>
    </row>
    <row r="145" spans="2:65" s="1" customFormat="1" ht="24.2" customHeight="1">
      <c r="B145" s="142"/>
      <c r="C145" s="143" t="s">
        <v>162</v>
      </c>
      <c r="D145" s="143" t="s">
        <v>136</v>
      </c>
      <c r="E145" s="144" t="s">
        <v>163</v>
      </c>
      <c r="F145" s="145" t="s">
        <v>164</v>
      </c>
      <c r="G145" s="146" t="s">
        <v>165</v>
      </c>
      <c r="H145" s="147">
        <v>2</v>
      </c>
      <c r="I145" s="148"/>
      <c r="J145" s="148">
        <f t="shared" si="0"/>
        <v>0</v>
      </c>
      <c r="K145" s="149"/>
      <c r="L145" s="27"/>
      <c r="M145" s="150" t="s">
        <v>1</v>
      </c>
      <c r="N145" s="121" t="s">
        <v>37</v>
      </c>
      <c r="O145" s="151">
        <v>3.3131599999999999</v>
      </c>
      <c r="P145" s="151">
        <f t="shared" si="1"/>
        <v>6.6263199999999998</v>
      </c>
      <c r="Q145" s="151">
        <v>3.9640000000000002E-2</v>
      </c>
      <c r="R145" s="151">
        <f t="shared" si="2"/>
        <v>7.9280000000000003E-2</v>
      </c>
      <c r="S145" s="151">
        <v>0</v>
      </c>
      <c r="T145" s="152">
        <f t="shared" si="3"/>
        <v>0</v>
      </c>
      <c r="AR145" s="153" t="s">
        <v>140</v>
      </c>
      <c r="AT145" s="153" t="s">
        <v>136</v>
      </c>
      <c r="AU145" s="153" t="s">
        <v>82</v>
      </c>
      <c r="AY145" s="13" t="s">
        <v>133</v>
      </c>
      <c r="BE145" s="154">
        <f t="shared" si="4"/>
        <v>0</v>
      </c>
      <c r="BF145" s="154">
        <f t="shared" si="5"/>
        <v>0</v>
      </c>
      <c r="BG145" s="154">
        <f t="shared" si="6"/>
        <v>0</v>
      </c>
      <c r="BH145" s="154">
        <f t="shared" si="7"/>
        <v>0</v>
      </c>
      <c r="BI145" s="154">
        <f t="shared" si="8"/>
        <v>0</v>
      </c>
      <c r="BJ145" s="13" t="s">
        <v>82</v>
      </c>
      <c r="BK145" s="154">
        <f t="shared" si="9"/>
        <v>0</v>
      </c>
      <c r="BL145" s="13" t="s">
        <v>140</v>
      </c>
      <c r="BM145" s="153" t="s">
        <v>166</v>
      </c>
    </row>
    <row r="146" spans="2:65" s="1" customFormat="1" ht="24.2" customHeight="1">
      <c r="B146" s="142"/>
      <c r="C146" s="155" t="s">
        <v>167</v>
      </c>
      <c r="D146" s="155" t="s">
        <v>168</v>
      </c>
      <c r="E146" s="156" t="s">
        <v>169</v>
      </c>
      <c r="F146" s="157" t="s">
        <v>170</v>
      </c>
      <c r="G146" s="158" t="s">
        <v>165</v>
      </c>
      <c r="H146" s="159">
        <v>2</v>
      </c>
      <c r="I146" s="160"/>
      <c r="J146" s="160">
        <f t="shared" si="0"/>
        <v>0</v>
      </c>
      <c r="K146" s="161"/>
      <c r="L146" s="162"/>
      <c r="M146" s="163" t="s">
        <v>1</v>
      </c>
      <c r="N146" s="164" t="s">
        <v>37</v>
      </c>
      <c r="O146" s="151">
        <v>0</v>
      </c>
      <c r="P146" s="151">
        <f t="shared" si="1"/>
        <v>0</v>
      </c>
      <c r="Q146" s="151">
        <v>0.01</v>
      </c>
      <c r="R146" s="151">
        <f t="shared" si="2"/>
        <v>0.02</v>
      </c>
      <c r="S146" s="151">
        <v>0</v>
      </c>
      <c r="T146" s="152">
        <f t="shared" si="3"/>
        <v>0</v>
      </c>
      <c r="AR146" s="153" t="s">
        <v>167</v>
      </c>
      <c r="AT146" s="153" t="s">
        <v>168</v>
      </c>
      <c r="AU146" s="153" t="s">
        <v>82</v>
      </c>
      <c r="AY146" s="13" t="s">
        <v>133</v>
      </c>
      <c r="BE146" s="154">
        <f t="shared" si="4"/>
        <v>0</v>
      </c>
      <c r="BF146" s="154">
        <f t="shared" si="5"/>
        <v>0</v>
      </c>
      <c r="BG146" s="154">
        <f t="shared" si="6"/>
        <v>0</v>
      </c>
      <c r="BH146" s="154">
        <f t="shared" si="7"/>
        <v>0</v>
      </c>
      <c r="BI146" s="154">
        <f t="shared" si="8"/>
        <v>0</v>
      </c>
      <c r="BJ146" s="13" t="s">
        <v>82</v>
      </c>
      <c r="BK146" s="154">
        <f t="shared" si="9"/>
        <v>0</v>
      </c>
      <c r="BL146" s="13" t="s">
        <v>140</v>
      </c>
      <c r="BM146" s="153" t="s">
        <v>171</v>
      </c>
    </row>
    <row r="147" spans="2:65" s="11" customFormat="1" ht="22.9" customHeight="1">
      <c r="B147" s="131"/>
      <c r="D147" s="132" t="s">
        <v>70</v>
      </c>
      <c r="E147" s="140" t="s">
        <v>172</v>
      </c>
      <c r="F147" s="140" t="s">
        <v>173</v>
      </c>
      <c r="J147" s="141">
        <f>BK147</f>
        <v>0</v>
      </c>
      <c r="L147" s="131"/>
      <c r="M147" s="135"/>
      <c r="P147" s="136">
        <f>SUM(P148:P163)</f>
        <v>139.64163296999999</v>
      </c>
      <c r="R147" s="136">
        <f>SUM(R148:R163)</f>
        <v>0.96096531529999996</v>
      </c>
      <c r="T147" s="137">
        <f>SUM(T148:T163)</f>
        <v>8.4624320000000015</v>
      </c>
      <c r="AR147" s="132" t="s">
        <v>78</v>
      </c>
      <c r="AT147" s="138" t="s">
        <v>70</v>
      </c>
      <c r="AU147" s="138" t="s">
        <v>78</v>
      </c>
      <c r="AY147" s="132" t="s">
        <v>133</v>
      </c>
      <c r="BK147" s="139">
        <f>SUM(BK148:BK163)</f>
        <v>0</v>
      </c>
    </row>
    <row r="148" spans="2:65" s="1" customFormat="1" ht="24.2" customHeight="1">
      <c r="B148" s="142"/>
      <c r="C148" s="143" t="s">
        <v>172</v>
      </c>
      <c r="D148" s="143" t="s">
        <v>136</v>
      </c>
      <c r="E148" s="144" t="s">
        <v>174</v>
      </c>
      <c r="F148" s="145" t="s">
        <v>175</v>
      </c>
      <c r="G148" s="146" t="s">
        <v>144</v>
      </c>
      <c r="H148" s="147">
        <v>155.345</v>
      </c>
      <c r="I148" s="148"/>
      <c r="J148" s="148">
        <f t="shared" ref="J148:J163" si="10">ROUND(I148*H148,2)</f>
        <v>0</v>
      </c>
      <c r="K148" s="149"/>
      <c r="L148" s="27"/>
      <c r="M148" s="150" t="s">
        <v>1</v>
      </c>
      <c r="N148" s="121" t="s">
        <v>37</v>
      </c>
      <c r="O148" s="151">
        <v>0.252</v>
      </c>
      <c r="P148" s="151">
        <f t="shared" ref="P148:P163" si="11">O148*H148</f>
        <v>39.146940000000001</v>
      </c>
      <c r="Q148" s="151">
        <v>6.1813399999999996E-3</v>
      </c>
      <c r="R148" s="151">
        <f t="shared" ref="R148:R163" si="12">Q148*H148</f>
        <v>0.96024026229999992</v>
      </c>
      <c r="S148" s="151">
        <v>0</v>
      </c>
      <c r="T148" s="152">
        <f t="shared" ref="T148:T163" si="13">S148*H148</f>
        <v>0</v>
      </c>
      <c r="AR148" s="153" t="s">
        <v>140</v>
      </c>
      <c r="AT148" s="153" t="s">
        <v>136</v>
      </c>
      <c r="AU148" s="153" t="s">
        <v>82</v>
      </c>
      <c r="AY148" s="13" t="s">
        <v>133</v>
      </c>
      <c r="BE148" s="154">
        <f t="shared" ref="BE148:BE163" si="14">IF(N148="základná",J148,0)</f>
        <v>0</v>
      </c>
      <c r="BF148" s="154">
        <f t="shared" ref="BF148:BF163" si="15">IF(N148="znížená",J148,0)</f>
        <v>0</v>
      </c>
      <c r="BG148" s="154">
        <f t="shared" ref="BG148:BG163" si="16">IF(N148="zákl. prenesená",J148,0)</f>
        <v>0</v>
      </c>
      <c r="BH148" s="154">
        <f t="shared" ref="BH148:BH163" si="17">IF(N148="zníž. prenesená",J148,0)</f>
        <v>0</v>
      </c>
      <c r="BI148" s="154">
        <f t="shared" ref="BI148:BI163" si="18">IF(N148="nulová",J148,0)</f>
        <v>0</v>
      </c>
      <c r="BJ148" s="13" t="s">
        <v>82</v>
      </c>
      <c r="BK148" s="154">
        <f t="shared" ref="BK148:BK163" si="19">ROUND(I148*H148,2)</f>
        <v>0</v>
      </c>
      <c r="BL148" s="13" t="s">
        <v>140</v>
      </c>
      <c r="BM148" s="153" t="s">
        <v>176</v>
      </c>
    </row>
    <row r="149" spans="2:65" s="1" customFormat="1" ht="16.5" customHeight="1">
      <c r="B149" s="142"/>
      <c r="C149" s="143" t="s">
        <v>177</v>
      </c>
      <c r="D149" s="143" t="s">
        <v>136</v>
      </c>
      <c r="E149" s="144" t="s">
        <v>178</v>
      </c>
      <c r="F149" s="145" t="s">
        <v>179</v>
      </c>
      <c r="G149" s="146" t="s">
        <v>144</v>
      </c>
      <c r="H149" s="147">
        <v>14.797000000000001</v>
      </c>
      <c r="I149" s="148"/>
      <c r="J149" s="148">
        <f t="shared" si="10"/>
        <v>0</v>
      </c>
      <c r="K149" s="149"/>
      <c r="L149" s="27"/>
      <c r="M149" s="150" t="s">
        <v>1</v>
      </c>
      <c r="N149" s="121" t="s">
        <v>37</v>
      </c>
      <c r="O149" s="151">
        <v>0.37201000000000001</v>
      </c>
      <c r="P149" s="151">
        <f t="shared" si="11"/>
        <v>5.5046319700000002</v>
      </c>
      <c r="Q149" s="151">
        <v>4.8999999999999998E-5</v>
      </c>
      <c r="R149" s="151">
        <f t="shared" si="12"/>
        <v>7.2505300000000003E-4</v>
      </c>
      <c r="S149" s="151">
        <v>0</v>
      </c>
      <c r="T149" s="152">
        <f t="shared" si="13"/>
        <v>0</v>
      </c>
      <c r="AR149" s="153" t="s">
        <v>140</v>
      </c>
      <c r="AT149" s="153" t="s">
        <v>136</v>
      </c>
      <c r="AU149" s="153" t="s">
        <v>82</v>
      </c>
      <c r="AY149" s="13" t="s">
        <v>133</v>
      </c>
      <c r="BE149" s="154">
        <f t="shared" si="14"/>
        <v>0</v>
      </c>
      <c r="BF149" s="154">
        <f t="shared" si="15"/>
        <v>0</v>
      </c>
      <c r="BG149" s="154">
        <f t="shared" si="16"/>
        <v>0</v>
      </c>
      <c r="BH149" s="154">
        <f t="shared" si="17"/>
        <v>0</v>
      </c>
      <c r="BI149" s="154">
        <f t="shared" si="18"/>
        <v>0</v>
      </c>
      <c r="BJ149" s="13" t="s">
        <v>82</v>
      </c>
      <c r="BK149" s="154">
        <f t="shared" si="19"/>
        <v>0</v>
      </c>
      <c r="BL149" s="13" t="s">
        <v>140</v>
      </c>
      <c r="BM149" s="153" t="s">
        <v>180</v>
      </c>
    </row>
    <row r="150" spans="2:65" s="1" customFormat="1" ht="37.9" customHeight="1">
      <c r="B150" s="142"/>
      <c r="C150" s="143" t="s">
        <v>181</v>
      </c>
      <c r="D150" s="143" t="s">
        <v>136</v>
      </c>
      <c r="E150" s="144" t="s">
        <v>182</v>
      </c>
      <c r="F150" s="145" t="s">
        <v>183</v>
      </c>
      <c r="G150" s="146" t="s">
        <v>144</v>
      </c>
      <c r="H150" s="147">
        <v>12.117000000000001</v>
      </c>
      <c r="I150" s="148"/>
      <c r="J150" s="148">
        <f t="shared" si="10"/>
        <v>0</v>
      </c>
      <c r="K150" s="149"/>
      <c r="L150" s="27"/>
      <c r="M150" s="150" t="s">
        <v>1</v>
      </c>
      <c r="N150" s="121" t="s">
        <v>37</v>
      </c>
      <c r="O150" s="151">
        <v>0.16400000000000001</v>
      </c>
      <c r="P150" s="151">
        <f t="shared" si="11"/>
        <v>1.9871880000000002</v>
      </c>
      <c r="Q150" s="151">
        <v>0</v>
      </c>
      <c r="R150" s="151">
        <f t="shared" si="12"/>
        <v>0</v>
      </c>
      <c r="S150" s="151">
        <v>0.19600000000000001</v>
      </c>
      <c r="T150" s="152">
        <f t="shared" si="13"/>
        <v>2.3749320000000003</v>
      </c>
      <c r="AR150" s="153" t="s">
        <v>140</v>
      </c>
      <c r="AT150" s="153" t="s">
        <v>136</v>
      </c>
      <c r="AU150" s="153" t="s">
        <v>82</v>
      </c>
      <c r="AY150" s="13" t="s">
        <v>133</v>
      </c>
      <c r="BE150" s="154">
        <f t="shared" si="14"/>
        <v>0</v>
      </c>
      <c r="BF150" s="154">
        <f t="shared" si="15"/>
        <v>0</v>
      </c>
      <c r="BG150" s="154">
        <f t="shared" si="16"/>
        <v>0</v>
      </c>
      <c r="BH150" s="154">
        <f t="shared" si="17"/>
        <v>0</v>
      </c>
      <c r="BI150" s="154">
        <f t="shared" si="18"/>
        <v>0</v>
      </c>
      <c r="BJ150" s="13" t="s">
        <v>82</v>
      </c>
      <c r="BK150" s="154">
        <f t="shared" si="19"/>
        <v>0</v>
      </c>
      <c r="BL150" s="13" t="s">
        <v>140</v>
      </c>
      <c r="BM150" s="153" t="s">
        <v>184</v>
      </c>
    </row>
    <row r="151" spans="2:65" s="1" customFormat="1" ht="37.9" customHeight="1">
      <c r="B151" s="142"/>
      <c r="C151" s="143" t="s">
        <v>185</v>
      </c>
      <c r="D151" s="143" t="s">
        <v>136</v>
      </c>
      <c r="E151" s="144" t="s">
        <v>186</v>
      </c>
      <c r="F151" s="145" t="s">
        <v>187</v>
      </c>
      <c r="G151" s="146" t="s">
        <v>152</v>
      </c>
      <c r="H151" s="147">
        <v>0.45</v>
      </c>
      <c r="I151" s="148"/>
      <c r="J151" s="148">
        <f t="shared" si="10"/>
        <v>0</v>
      </c>
      <c r="K151" s="149"/>
      <c r="L151" s="27"/>
      <c r="M151" s="150" t="s">
        <v>1</v>
      </c>
      <c r="N151" s="121" t="s">
        <v>37</v>
      </c>
      <c r="O151" s="151">
        <v>11.567</v>
      </c>
      <c r="P151" s="151">
        <f t="shared" si="11"/>
        <v>5.2051500000000006</v>
      </c>
      <c r="Q151" s="151">
        <v>0</v>
      </c>
      <c r="R151" s="151">
        <f t="shared" si="12"/>
        <v>0</v>
      </c>
      <c r="S151" s="151">
        <v>2.2000000000000002</v>
      </c>
      <c r="T151" s="152">
        <f t="shared" si="13"/>
        <v>0.9900000000000001</v>
      </c>
      <c r="AR151" s="153" t="s">
        <v>140</v>
      </c>
      <c r="AT151" s="153" t="s">
        <v>136</v>
      </c>
      <c r="AU151" s="153" t="s">
        <v>82</v>
      </c>
      <c r="AY151" s="13" t="s">
        <v>133</v>
      </c>
      <c r="BE151" s="154">
        <f t="shared" si="14"/>
        <v>0</v>
      </c>
      <c r="BF151" s="154">
        <f t="shared" si="15"/>
        <v>0</v>
      </c>
      <c r="BG151" s="154">
        <f t="shared" si="16"/>
        <v>0</v>
      </c>
      <c r="BH151" s="154">
        <f t="shared" si="17"/>
        <v>0</v>
      </c>
      <c r="BI151" s="154">
        <f t="shared" si="18"/>
        <v>0</v>
      </c>
      <c r="BJ151" s="13" t="s">
        <v>82</v>
      </c>
      <c r="BK151" s="154">
        <f t="shared" si="19"/>
        <v>0</v>
      </c>
      <c r="BL151" s="13" t="s">
        <v>140</v>
      </c>
      <c r="BM151" s="153" t="s">
        <v>188</v>
      </c>
    </row>
    <row r="152" spans="2:65" s="1" customFormat="1" ht="33" customHeight="1">
      <c r="B152" s="142"/>
      <c r="C152" s="143" t="s">
        <v>189</v>
      </c>
      <c r="D152" s="143" t="s">
        <v>136</v>
      </c>
      <c r="E152" s="144" t="s">
        <v>190</v>
      </c>
      <c r="F152" s="145" t="s">
        <v>191</v>
      </c>
      <c r="G152" s="146" t="s">
        <v>144</v>
      </c>
      <c r="H152" s="147">
        <v>14.797000000000001</v>
      </c>
      <c r="I152" s="148"/>
      <c r="J152" s="148">
        <f t="shared" si="10"/>
        <v>0</v>
      </c>
      <c r="K152" s="149"/>
      <c r="L152" s="27"/>
      <c r="M152" s="150" t="s">
        <v>1</v>
      </c>
      <c r="N152" s="121" t="s">
        <v>37</v>
      </c>
      <c r="O152" s="151">
        <v>0.16600000000000001</v>
      </c>
      <c r="P152" s="151">
        <f t="shared" si="11"/>
        <v>2.4563020000000004</v>
      </c>
      <c r="Q152" s="151">
        <v>0</v>
      </c>
      <c r="R152" s="151">
        <f t="shared" si="12"/>
        <v>0</v>
      </c>
      <c r="S152" s="151">
        <v>0.02</v>
      </c>
      <c r="T152" s="152">
        <f t="shared" si="13"/>
        <v>0.29594000000000004</v>
      </c>
      <c r="AR152" s="153" t="s">
        <v>140</v>
      </c>
      <c r="AT152" s="153" t="s">
        <v>136</v>
      </c>
      <c r="AU152" s="153" t="s">
        <v>82</v>
      </c>
      <c r="AY152" s="13" t="s">
        <v>133</v>
      </c>
      <c r="BE152" s="154">
        <f t="shared" si="14"/>
        <v>0</v>
      </c>
      <c r="BF152" s="154">
        <f t="shared" si="15"/>
        <v>0</v>
      </c>
      <c r="BG152" s="154">
        <f t="shared" si="16"/>
        <v>0</v>
      </c>
      <c r="BH152" s="154">
        <f t="shared" si="17"/>
        <v>0</v>
      </c>
      <c r="BI152" s="154">
        <f t="shared" si="18"/>
        <v>0</v>
      </c>
      <c r="BJ152" s="13" t="s">
        <v>82</v>
      </c>
      <c r="BK152" s="154">
        <f t="shared" si="19"/>
        <v>0</v>
      </c>
      <c r="BL152" s="13" t="s">
        <v>140</v>
      </c>
      <c r="BM152" s="153" t="s">
        <v>192</v>
      </c>
    </row>
    <row r="153" spans="2:65" s="1" customFormat="1" ht="24.2" customHeight="1">
      <c r="B153" s="142"/>
      <c r="C153" s="143" t="s">
        <v>193</v>
      </c>
      <c r="D153" s="143" t="s">
        <v>136</v>
      </c>
      <c r="E153" s="144" t="s">
        <v>194</v>
      </c>
      <c r="F153" s="145" t="s">
        <v>195</v>
      </c>
      <c r="G153" s="146" t="s">
        <v>165</v>
      </c>
      <c r="H153" s="147">
        <v>6</v>
      </c>
      <c r="I153" s="148"/>
      <c r="J153" s="148">
        <f t="shared" si="10"/>
        <v>0</v>
      </c>
      <c r="K153" s="149"/>
      <c r="L153" s="27"/>
      <c r="M153" s="150" t="s">
        <v>1</v>
      </c>
      <c r="N153" s="121" t="s">
        <v>37</v>
      </c>
      <c r="O153" s="151">
        <v>4.9000000000000002E-2</v>
      </c>
      <c r="P153" s="151">
        <f t="shared" si="11"/>
        <v>0.29400000000000004</v>
      </c>
      <c r="Q153" s="151">
        <v>0</v>
      </c>
      <c r="R153" s="151">
        <f t="shared" si="12"/>
        <v>0</v>
      </c>
      <c r="S153" s="151">
        <v>2.4E-2</v>
      </c>
      <c r="T153" s="152">
        <f t="shared" si="13"/>
        <v>0.14400000000000002</v>
      </c>
      <c r="AR153" s="153" t="s">
        <v>140</v>
      </c>
      <c r="AT153" s="153" t="s">
        <v>136</v>
      </c>
      <c r="AU153" s="153" t="s">
        <v>82</v>
      </c>
      <c r="AY153" s="13" t="s">
        <v>133</v>
      </c>
      <c r="BE153" s="154">
        <f t="shared" si="14"/>
        <v>0</v>
      </c>
      <c r="BF153" s="154">
        <f t="shared" si="15"/>
        <v>0</v>
      </c>
      <c r="BG153" s="154">
        <f t="shared" si="16"/>
        <v>0</v>
      </c>
      <c r="BH153" s="154">
        <f t="shared" si="17"/>
        <v>0</v>
      </c>
      <c r="BI153" s="154">
        <f t="shared" si="18"/>
        <v>0</v>
      </c>
      <c r="BJ153" s="13" t="s">
        <v>82</v>
      </c>
      <c r="BK153" s="154">
        <f t="shared" si="19"/>
        <v>0</v>
      </c>
      <c r="BL153" s="13" t="s">
        <v>140</v>
      </c>
      <c r="BM153" s="153" t="s">
        <v>196</v>
      </c>
    </row>
    <row r="154" spans="2:65" s="1" customFormat="1" ht="24.2" customHeight="1">
      <c r="B154" s="142"/>
      <c r="C154" s="143" t="s">
        <v>197</v>
      </c>
      <c r="D154" s="143" t="s">
        <v>136</v>
      </c>
      <c r="E154" s="144" t="s">
        <v>198</v>
      </c>
      <c r="F154" s="145" t="s">
        <v>199</v>
      </c>
      <c r="G154" s="146" t="s">
        <v>144</v>
      </c>
      <c r="H154" s="147">
        <v>9.6349999999999998</v>
      </c>
      <c r="I154" s="148"/>
      <c r="J154" s="148">
        <f t="shared" si="10"/>
        <v>0</v>
      </c>
      <c r="K154" s="149"/>
      <c r="L154" s="27"/>
      <c r="M154" s="150" t="s">
        <v>1</v>
      </c>
      <c r="N154" s="121" t="s">
        <v>37</v>
      </c>
      <c r="O154" s="151">
        <v>1.6</v>
      </c>
      <c r="P154" s="151">
        <f t="shared" si="11"/>
        <v>15.416</v>
      </c>
      <c r="Q154" s="151">
        <v>0</v>
      </c>
      <c r="R154" s="151">
        <f t="shared" si="12"/>
        <v>0</v>
      </c>
      <c r="S154" s="151">
        <v>7.5999999999999998E-2</v>
      </c>
      <c r="T154" s="152">
        <f t="shared" si="13"/>
        <v>0.73225999999999991</v>
      </c>
      <c r="AR154" s="153" t="s">
        <v>140</v>
      </c>
      <c r="AT154" s="153" t="s">
        <v>136</v>
      </c>
      <c r="AU154" s="153" t="s">
        <v>82</v>
      </c>
      <c r="AY154" s="13" t="s">
        <v>133</v>
      </c>
      <c r="BE154" s="154">
        <f t="shared" si="14"/>
        <v>0</v>
      </c>
      <c r="BF154" s="154">
        <f t="shared" si="15"/>
        <v>0</v>
      </c>
      <c r="BG154" s="154">
        <f t="shared" si="16"/>
        <v>0</v>
      </c>
      <c r="BH154" s="154">
        <f t="shared" si="17"/>
        <v>0</v>
      </c>
      <c r="BI154" s="154">
        <f t="shared" si="18"/>
        <v>0</v>
      </c>
      <c r="BJ154" s="13" t="s">
        <v>82</v>
      </c>
      <c r="BK154" s="154">
        <f t="shared" si="19"/>
        <v>0</v>
      </c>
      <c r="BL154" s="13" t="s">
        <v>140</v>
      </c>
      <c r="BM154" s="153" t="s">
        <v>200</v>
      </c>
    </row>
    <row r="155" spans="2:65" s="1" customFormat="1" ht="37.9" customHeight="1">
      <c r="B155" s="142"/>
      <c r="C155" s="143" t="s">
        <v>157</v>
      </c>
      <c r="D155" s="143" t="s">
        <v>136</v>
      </c>
      <c r="E155" s="144" t="s">
        <v>201</v>
      </c>
      <c r="F155" s="145" t="s">
        <v>202</v>
      </c>
      <c r="G155" s="146" t="s">
        <v>144</v>
      </c>
      <c r="H155" s="147">
        <v>57.725000000000001</v>
      </c>
      <c r="I155" s="148"/>
      <c r="J155" s="148">
        <f t="shared" si="10"/>
        <v>0</v>
      </c>
      <c r="K155" s="149"/>
      <c r="L155" s="27"/>
      <c r="M155" s="150" t="s">
        <v>1</v>
      </c>
      <c r="N155" s="121" t="s">
        <v>37</v>
      </c>
      <c r="O155" s="151">
        <v>0.55300000000000005</v>
      </c>
      <c r="P155" s="151">
        <f t="shared" si="11"/>
        <v>31.921925000000005</v>
      </c>
      <c r="Q155" s="151">
        <v>0</v>
      </c>
      <c r="R155" s="151">
        <f t="shared" si="12"/>
        <v>0</v>
      </c>
      <c r="S155" s="151">
        <v>6.8000000000000005E-2</v>
      </c>
      <c r="T155" s="152">
        <f t="shared" si="13"/>
        <v>3.9253000000000005</v>
      </c>
      <c r="AR155" s="153" t="s">
        <v>140</v>
      </c>
      <c r="AT155" s="153" t="s">
        <v>136</v>
      </c>
      <c r="AU155" s="153" t="s">
        <v>82</v>
      </c>
      <c r="AY155" s="13" t="s">
        <v>133</v>
      </c>
      <c r="BE155" s="154">
        <f t="shared" si="14"/>
        <v>0</v>
      </c>
      <c r="BF155" s="154">
        <f t="shared" si="15"/>
        <v>0</v>
      </c>
      <c r="BG155" s="154">
        <f t="shared" si="16"/>
        <v>0</v>
      </c>
      <c r="BH155" s="154">
        <f t="shared" si="17"/>
        <v>0</v>
      </c>
      <c r="BI155" s="154">
        <f t="shared" si="18"/>
        <v>0</v>
      </c>
      <c r="BJ155" s="13" t="s">
        <v>82</v>
      </c>
      <c r="BK155" s="154">
        <f t="shared" si="19"/>
        <v>0</v>
      </c>
      <c r="BL155" s="13" t="s">
        <v>140</v>
      </c>
      <c r="BM155" s="153" t="s">
        <v>203</v>
      </c>
    </row>
    <row r="156" spans="2:65" s="1" customFormat="1" ht="21.75" customHeight="1">
      <c r="B156" s="142"/>
      <c r="C156" s="143" t="s">
        <v>204</v>
      </c>
      <c r="D156" s="143" t="s">
        <v>136</v>
      </c>
      <c r="E156" s="144" t="s">
        <v>205</v>
      </c>
      <c r="F156" s="145" t="s">
        <v>206</v>
      </c>
      <c r="G156" s="146" t="s">
        <v>207</v>
      </c>
      <c r="H156" s="147">
        <v>8.8770000000000007</v>
      </c>
      <c r="I156" s="148"/>
      <c r="J156" s="148">
        <f t="shared" si="10"/>
        <v>0</v>
      </c>
      <c r="K156" s="149"/>
      <c r="L156" s="27"/>
      <c r="M156" s="150" t="s">
        <v>1</v>
      </c>
      <c r="N156" s="121" t="s">
        <v>37</v>
      </c>
      <c r="O156" s="151">
        <v>1.972</v>
      </c>
      <c r="P156" s="151">
        <f t="shared" si="11"/>
        <v>17.505444000000001</v>
      </c>
      <c r="Q156" s="151">
        <v>0</v>
      </c>
      <c r="R156" s="151">
        <f t="shared" si="12"/>
        <v>0</v>
      </c>
      <c r="S156" s="151">
        <v>0</v>
      </c>
      <c r="T156" s="152">
        <f t="shared" si="13"/>
        <v>0</v>
      </c>
      <c r="AR156" s="153" t="s">
        <v>140</v>
      </c>
      <c r="AT156" s="153" t="s">
        <v>136</v>
      </c>
      <c r="AU156" s="153" t="s">
        <v>82</v>
      </c>
      <c r="AY156" s="13" t="s">
        <v>133</v>
      </c>
      <c r="BE156" s="154">
        <f t="shared" si="14"/>
        <v>0</v>
      </c>
      <c r="BF156" s="154">
        <f t="shared" si="15"/>
        <v>0</v>
      </c>
      <c r="BG156" s="154">
        <f t="shared" si="16"/>
        <v>0</v>
      </c>
      <c r="BH156" s="154">
        <f t="shared" si="17"/>
        <v>0</v>
      </c>
      <c r="BI156" s="154">
        <f t="shared" si="18"/>
        <v>0</v>
      </c>
      <c r="BJ156" s="13" t="s">
        <v>82</v>
      </c>
      <c r="BK156" s="154">
        <f t="shared" si="19"/>
        <v>0</v>
      </c>
      <c r="BL156" s="13" t="s">
        <v>140</v>
      </c>
      <c r="BM156" s="153" t="s">
        <v>208</v>
      </c>
    </row>
    <row r="157" spans="2:65" s="1" customFormat="1" ht="21.75" customHeight="1">
      <c r="B157" s="142"/>
      <c r="C157" s="143" t="s">
        <v>209</v>
      </c>
      <c r="D157" s="143" t="s">
        <v>136</v>
      </c>
      <c r="E157" s="144" t="s">
        <v>210</v>
      </c>
      <c r="F157" s="145" t="s">
        <v>211</v>
      </c>
      <c r="G157" s="146" t="s">
        <v>207</v>
      </c>
      <c r="H157" s="147">
        <v>8.8770000000000007</v>
      </c>
      <c r="I157" s="148"/>
      <c r="J157" s="148">
        <f t="shared" si="10"/>
        <v>0</v>
      </c>
      <c r="K157" s="149"/>
      <c r="L157" s="27"/>
      <c r="M157" s="150" t="s">
        <v>1</v>
      </c>
      <c r="N157" s="121" t="s">
        <v>37</v>
      </c>
      <c r="O157" s="151">
        <v>0.59799999999999998</v>
      </c>
      <c r="P157" s="151">
        <f t="shared" si="11"/>
        <v>5.308446</v>
      </c>
      <c r="Q157" s="151">
        <v>0</v>
      </c>
      <c r="R157" s="151">
        <f t="shared" si="12"/>
        <v>0</v>
      </c>
      <c r="S157" s="151">
        <v>0</v>
      </c>
      <c r="T157" s="152">
        <f t="shared" si="13"/>
        <v>0</v>
      </c>
      <c r="AR157" s="153" t="s">
        <v>140</v>
      </c>
      <c r="AT157" s="153" t="s">
        <v>136</v>
      </c>
      <c r="AU157" s="153" t="s">
        <v>82</v>
      </c>
      <c r="AY157" s="13" t="s">
        <v>133</v>
      </c>
      <c r="BE157" s="154">
        <f t="shared" si="14"/>
        <v>0</v>
      </c>
      <c r="BF157" s="154">
        <f t="shared" si="15"/>
        <v>0</v>
      </c>
      <c r="BG157" s="154">
        <f t="shared" si="16"/>
        <v>0</v>
      </c>
      <c r="BH157" s="154">
        <f t="shared" si="17"/>
        <v>0</v>
      </c>
      <c r="BI157" s="154">
        <f t="shared" si="18"/>
        <v>0</v>
      </c>
      <c r="BJ157" s="13" t="s">
        <v>82</v>
      </c>
      <c r="BK157" s="154">
        <f t="shared" si="19"/>
        <v>0</v>
      </c>
      <c r="BL157" s="13" t="s">
        <v>140</v>
      </c>
      <c r="BM157" s="153" t="s">
        <v>212</v>
      </c>
    </row>
    <row r="158" spans="2:65" s="1" customFormat="1" ht="24.2" customHeight="1">
      <c r="B158" s="142"/>
      <c r="C158" s="143" t="s">
        <v>213</v>
      </c>
      <c r="D158" s="143" t="s">
        <v>136</v>
      </c>
      <c r="E158" s="144" t="s">
        <v>214</v>
      </c>
      <c r="F158" s="145" t="s">
        <v>215</v>
      </c>
      <c r="G158" s="146" t="s">
        <v>207</v>
      </c>
      <c r="H158" s="147">
        <v>168.66300000000001</v>
      </c>
      <c r="I158" s="148"/>
      <c r="J158" s="148">
        <f t="shared" si="10"/>
        <v>0</v>
      </c>
      <c r="K158" s="149"/>
      <c r="L158" s="27"/>
      <c r="M158" s="150" t="s">
        <v>1</v>
      </c>
      <c r="N158" s="121" t="s">
        <v>37</v>
      </c>
      <c r="O158" s="151">
        <v>7.0000000000000001E-3</v>
      </c>
      <c r="P158" s="151">
        <f t="shared" si="11"/>
        <v>1.1806410000000001</v>
      </c>
      <c r="Q158" s="151">
        <v>0</v>
      </c>
      <c r="R158" s="151">
        <f t="shared" si="12"/>
        <v>0</v>
      </c>
      <c r="S158" s="151">
        <v>0</v>
      </c>
      <c r="T158" s="152">
        <f t="shared" si="13"/>
        <v>0</v>
      </c>
      <c r="AR158" s="153" t="s">
        <v>140</v>
      </c>
      <c r="AT158" s="153" t="s">
        <v>136</v>
      </c>
      <c r="AU158" s="153" t="s">
        <v>82</v>
      </c>
      <c r="AY158" s="13" t="s">
        <v>133</v>
      </c>
      <c r="BE158" s="154">
        <f t="shared" si="14"/>
        <v>0</v>
      </c>
      <c r="BF158" s="154">
        <f t="shared" si="15"/>
        <v>0</v>
      </c>
      <c r="BG158" s="154">
        <f t="shared" si="16"/>
        <v>0</v>
      </c>
      <c r="BH158" s="154">
        <f t="shared" si="17"/>
        <v>0</v>
      </c>
      <c r="BI158" s="154">
        <f t="shared" si="18"/>
        <v>0</v>
      </c>
      <c r="BJ158" s="13" t="s">
        <v>82</v>
      </c>
      <c r="BK158" s="154">
        <f t="shared" si="19"/>
        <v>0</v>
      </c>
      <c r="BL158" s="13" t="s">
        <v>140</v>
      </c>
      <c r="BM158" s="153" t="s">
        <v>216</v>
      </c>
    </row>
    <row r="159" spans="2:65" s="1" customFormat="1" ht="24.2" customHeight="1">
      <c r="B159" s="142"/>
      <c r="C159" s="143" t="s">
        <v>7</v>
      </c>
      <c r="D159" s="143" t="s">
        <v>136</v>
      </c>
      <c r="E159" s="144" t="s">
        <v>217</v>
      </c>
      <c r="F159" s="145" t="s">
        <v>218</v>
      </c>
      <c r="G159" s="146" t="s">
        <v>207</v>
      </c>
      <c r="H159" s="147">
        <v>8.8770000000000007</v>
      </c>
      <c r="I159" s="148"/>
      <c r="J159" s="148">
        <f t="shared" si="10"/>
        <v>0</v>
      </c>
      <c r="K159" s="149"/>
      <c r="L159" s="27"/>
      <c r="M159" s="150" t="s">
        <v>1</v>
      </c>
      <c r="N159" s="121" t="s">
        <v>37</v>
      </c>
      <c r="O159" s="151">
        <v>0.89</v>
      </c>
      <c r="P159" s="151">
        <f t="shared" si="11"/>
        <v>7.9005300000000007</v>
      </c>
      <c r="Q159" s="151">
        <v>0</v>
      </c>
      <c r="R159" s="151">
        <f t="shared" si="12"/>
        <v>0</v>
      </c>
      <c r="S159" s="151">
        <v>0</v>
      </c>
      <c r="T159" s="152">
        <f t="shared" si="13"/>
        <v>0</v>
      </c>
      <c r="AR159" s="153" t="s">
        <v>140</v>
      </c>
      <c r="AT159" s="153" t="s">
        <v>136</v>
      </c>
      <c r="AU159" s="153" t="s">
        <v>82</v>
      </c>
      <c r="AY159" s="13" t="s">
        <v>133</v>
      </c>
      <c r="BE159" s="154">
        <f t="shared" si="14"/>
        <v>0</v>
      </c>
      <c r="BF159" s="154">
        <f t="shared" si="15"/>
        <v>0</v>
      </c>
      <c r="BG159" s="154">
        <f t="shared" si="16"/>
        <v>0</v>
      </c>
      <c r="BH159" s="154">
        <f t="shared" si="17"/>
        <v>0</v>
      </c>
      <c r="BI159" s="154">
        <f t="shared" si="18"/>
        <v>0</v>
      </c>
      <c r="BJ159" s="13" t="s">
        <v>82</v>
      </c>
      <c r="BK159" s="154">
        <f t="shared" si="19"/>
        <v>0</v>
      </c>
      <c r="BL159" s="13" t="s">
        <v>140</v>
      </c>
      <c r="BM159" s="153" t="s">
        <v>219</v>
      </c>
    </row>
    <row r="160" spans="2:65" s="1" customFormat="1" ht="24.2" customHeight="1">
      <c r="B160" s="142"/>
      <c r="C160" s="143" t="s">
        <v>220</v>
      </c>
      <c r="D160" s="143" t="s">
        <v>136</v>
      </c>
      <c r="E160" s="144" t="s">
        <v>221</v>
      </c>
      <c r="F160" s="145" t="s">
        <v>222</v>
      </c>
      <c r="G160" s="146" t="s">
        <v>207</v>
      </c>
      <c r="H160" s="147">
        <v>44.384999999999998</v>
      </c>
      <c r="I160" s="148"/>
      <c r="J160" s="148">
        <f t="shared" si="10"/>
        <v>0</v>
      </c>
      <c r="K160" s="149"/>
      <c r="L160" s="27"/>
      <c r="M160" s="150" t="s">
        <v>1</v>
      </c>
      <c r="N160" s="121" t="s">
        <v>37</v>
      </c>
      <c r="O160" s="151">
        <v>0.1</v>
      </c>
      <c r="P160" s="151">
        <f t="shared" si="11"/>
        <v>4.4385000000000003</v>
      </c>
      <c r="Q160" s="151">
        <v>0</v>
      </c>
      <c r="R160" s="151">
        <f t="shared" si="12"/>
        <v>0</v>
      </c>
      <c r="S160" s="151">
        <v>0</v>
      </c>
      <c r="T160" s="152">
        <f t="shared" si="13"/>
        <v>0</v>
      </c>
      <c r="AR160" s="153" t="s">
        <v>140</v>
      </c>
      <c r="AT160" s="153" t="s">
        <v>136</v>
      </c>
      <c r="AU160" s="153" t="s">
        <v>82</v>
      </c>
      <c r="AY160" s="13" t="s">
        <v>133</v>
      </c>
      <c r="BE160" s="154">
        <f t="shared" si="14"/>
        <v>0</v>
      </c>
      <c r="BF160" s="154">
        <f t="shared" si="15"/>
        <v>0</v>
      </c>
      <c r="BG160" s="154">
        <f t="shared" si="16"/>
        <v>0</v>
      </c>
      <c r="BH160" s="154">
        <f t="shared" si="17"/>
        <v>0</v>
      </c>
      <c r="BI160" s="154">
        <f t="shared" si="18"/>
        <v>0</v>
      </c>
      <c r="BJ160" s="13" t="s">
        <v>82</v>
      </c>
      <c r="BK160" s="154">
        <f t="shared" si="19"/>
        <v>0</v>
      </c>
      <c r="BL160" s="13" t="s">
        <v>140</v>
      </c>
      <c r="BM160" s="153" t="s">
        <v>223</v>
      </c>
    </row>
    <row r="161" spans="2:65" s="1" customFormat="1" ht="24.2" customHeight="1">
      <c r="B161" s="142"/>
      <c r="C161" s="143" t="s">
        <v>224</v>
      </c>
      <c r="D161" s="143" t="s">
        <v>136</v>
      </c>
      <c r="E161" s="144" t="s">
        <v>225</v>
      </c>
      <c r="F161" s="145" t="s">
        <v>226</v>
      </c>
      <c r="G161" s="146" t="s">
        <v>207</v>
      </c>
      <c r="H161" s="147">
        <v>8.8770000000000007</v>
      </c>
      <c r="I161" s="148"/>
      <c r="J161" s="148">
        <f t="shared" si="10"/>
        <v>0</v>
      </c>
      <c r="K161" s="149"/>
      <c r="L161" s="27"/>
      <c r="M161" s="150" t="s">
        <v>1</v>
      </c>
      <c r="N161" s="121" t="s">
        <v>37</v>
      </c>
      <c r="O161" s="151">
        <v>0.14899999999999999</v>
      </c>
      <c r="P161" s="151">
        <f t="shared" si="11"/>
        <v>1.322673</v>
      </c>
      <c r="Q161" s="151">
        <v>0</v>
      </c>
      <c r="R161" s="151">
        <f t="shared" si="12"/>
        <v>0</v>
      </c>
      <c r="S161" s="151">
        <v>0</v>
      </c>
      <c r="T161" s="152">
        <f t="shared" si="13"/>
        <v>0</v>
      </c>
      <c r="AR161" s="153" t="s">
        <v>140</v>
      </c>
      <c r="AT161" s="153" t="s">
        <v>136</v>
      </c>
      <c r="AU161" s="153" t="s">
        <v>82</v>
      </c>
      <c r="AY161" s="13" t="s">
        <v>133</v>
      </c>
      <c r="BE161" s="154">
        <f t="shared" si="14"/>
        <v>0</v>
      </c>
      <c r="BF161" s="154">
        <f t="shared" si="15"/>
        <v>0</v>
      </c>
      <c r="BG161" s="154">
        <f t="shared" si="16"/>
        <v>0</v>
      </c>
      <c r="BH161" s="154">
        <f t="shared" si="17"/>
        <v>0</v>
      </c>
      <c r="BI161" s="154">
        <f t="shared" si="18"/>
        <v>0</v>
      </c>
      <c r="BJ161" s="13" t="s">
        <v>82</v>
      </c>
      <c r="BK161" s="154">
        <f t="shared" si="19"/>
        <v>0</v>
      </c>
      <c r="BL161" s="13" t="s">
        <v>140</v>
      </c>
      <c r="BM161" s="153" t="s">
        <v>227</v>
      </c>
    </row>
    <row r="162" spans="2:65" s="1" customFormat="1" ht="24.2" customHeight="1">
      <c r="B162" s="142"/>
      <c r="C162" s="143" t="s">
        <v>228</v>
      </c>
      <c r="D162" s="143" t="s">
        <v>136</v>
      </c>
      <c r="E162" s="144" t="s">
        <v>229</v>
      </c>
      <c r="F162" s="145" t="s">
        <v>230</v>
      </c>
      <c r="G162" s="146" t="s">
        <v>207</v>
      </c>
      <c r="H162" s="147">
        <v>8.8770000000000007</v>
      </c>
      <c r="I162" s="148"/>
      <c r="J162" s="148">
        <f t="shared" si="10"/>
        <v>0</v>
      </c>
      <c r="K162" s="149"/>
      <c r="L162" s="27"/>
      <c r="M162" s="150" t="s">
        <v>1</v>
      </c>
      <c r="N162" s="121" t="s">
        <v>37</v>
      </c>
      <c r="O162" s="151">
        <v>0</v>
      </c>
      <c r="P162" s="151">
        <f t="shared" si="11"/>
        <v>0</v>
      </c>
      <c r="Q162" s="151">
        <v>0</v>
      </c>
      <c r="R162" s="151">
        <f t="shared" si="12"/>
        <v>0</v>
      </c>
      <c r="S162" s="151">
        <v>0</v>
      </c>
      <c r="T162" s="152">
        <f t="shared" si="13"/>
        <v>0</v>
      </c>
      <c r="AR162" s="153" t="s">
        <v>140</v>
      </c>
      <c r="AT162" s="153" t="s">
        <v>136</v>
      </c>
      <c r="AU162" s="153" t="s">
        <v>82</v>
      </c>
      <c r="AY162" s="13" t="s">
        <v>133</v>
      </c>
      <c r="BE162" s="154">
        <f t="shared" si="14"/>
        <v>0</v>
      </c>
      <c r="BF162" s="154">
        <f t="shared" si="15"/>
        <v>0</v>
      </c>
      <c r="BG162" s="154">
        <f t="shared" si="16"/>
        <v>0</v>
      </c>
      <c r="BH162" s="154">
        <f t="shared" si="17"/>
        <v>0</v>
      </c>
      <c r="BI162" s="154">
        <f t="shared" si="18"/>
        <v>0</v>
      </c>
      <c r="BJ162" s="13" t="s">
        <v>82</v>
      </c>
      <c r="BK162" s="154">
        <f t="shared" si="19"/>
        <v>0</v>
      </c>
      <c r="BL162" s="13" t="s">
        <v>140</v>
      </c>
      <c r="BM162" s="153" t="s">
        <v>231</v>
      </c>
    </row>
    <row r="163" spans="2:65" s="1" customFormat="1" ht="24.2" customHeight="1">
      <c r="B163" s="142"/>
      <c r="C163" s="143" t="s">
        <v>232</v>
      </c>
      <c r="D163" s="143" t="s">
        <v>136</v>
      </c>
      <c r="E163" s="144" t="s">
        <v>233</v>
      </c>
      <c r="F163" s="145" t="s">
        <v>234</v>
      </c>
      <c r="G163" s="146" t="s">
        <v>207</v>
      </c>
      <c r="H163" s="147">
        <v>8.8770000000000007</v>
      </c>
      <c r="I163" s="148"/>
      <c r="J163" s="148">
        <f t="shared" si="10"/>
        <v>0</v>
      </c>
      <c r="K163" s="149"/>
      <c r="L163" s="27"/>
      <c r="M163" s="150" t="s">
        <v>1</v>
      </c>
      <c r="N163" s="121" t="s">
        <v>37</v>
      </c>
      <c r="O163" s="151">
        <v>6.0000000000000001E-3</v>
      </c>
      <c r="P163" s="151">
        <f t="shared" si="11"/>
        <v>5.3262000000000004E-2</v>
      </c>
      <c r="Q163" s="151">
        <v>0</v>
      </c>
      <c r="R163" s="151">
        <f t="shared" si="12"/>
        <v>0</v>
      </c>
      <c r="S163" s="151">
        <v>0</v>
      </c>
      <c r="T163" s="152">
        <f t="shared" si="13"/>
        <v>0</v>
      </c>
      <c r="AR163" s="153" t="s">
        <v>140</v>
      </c>
      <c r="AT163" s="153" t="s">
        <v>136</v>
      </c>
      <c r="AU163" s="153" t="s">
        <v>82</v>
      </c>
      <c r="AY163" s="13" t="s">
        <v>133</v>
      </c>
      <c r="BE163" s="154">
        <f t="shared" si="14"/>
        <v>0</v>
      </c>
      <c r="BF163" s="154">
        <f t="shared" si="15"/>
        <v>0</v>
      </c>
      <c r="BG163" s="154">
        <f t="shared" si="16"/>
        <v>0</v>
      </c>
      <c r="BH163" s="154">
        <f t="shared" si="17"/>
        <v>0</v>
      </c>
      <c r="BI163" s="154">
        <f t="shared" si="18"/>
        <v>0</v>
      </c>
      <c r="BJ163" s="13" t="s">
        <v>82</v>
      </c>
      <c r="BK163" s="154">
        <f t="shared" si="19"/>
        <v>0</v>
      </c>
      <c r="BL163" s="13" t="s">
        <v>140</v>
      </c>
      <c r="BM163" s="153" t="s">
        <v>235</v>
      </c>
    </row>
    <row r="164" spans="2:65" s="11" customFormat="1" ht="22.9" customHeight="1">
      <c r="B164" s="131"/>
      <c r="D164" s="132" t="s">
        <v>70</v>
      </c>
      <c r="E164" s="140" t="s">
        <v>236</v>
      </c>
      <c r="F164" s="140" t="s">
        <v>237</v>
      </c>
      <c r="J164" s="141">
        <f>BK164</f>
        <v>0</v>
      </c>
      <c r="L164" s="131"/>
      <c r="M164" s="135"/>
      <c r="P164" s="136">
        <f>P165</f>
        <v>9.0490619999999993</v>
      </c>
      <c r="R164" s="136">
        <f>R165</f>
        <v>0</v>
      </c>
      <c r="T164" s="137">
        <f>T165</f>
        <v>0</v>
      </c>
      <c r="AR164" s="132" t="s">
        <v>78</v>
      </c>
      <c r="AT164" s="138" t="s">
        <v>70</v>
      </c>
      <c r="AU164" s="138" t="s">
        <v>78</v>
      </c>
      <c r="AY164" s="132" t="s">
        <v>133</v>
      </c>
      <c r="BK164" s="139">
        <f>BK165</f>
        <v>0</v>
      </c>
    </row>
    <row r="165" spans="2:65" s="1" customFormat="1" ht="24.2" customHeight="1">
      <c r="B165" s="142"/>
      <c r="C165" s="143" t="s">
        <v>238</v>
      </c>
      <c r="D165" s="143" t="s">
        <v>136</v>
      </c>
      <c r="E165" s="144" t="s">
        <v>239</v>
      </c>
      <c r="F165" s="145" t="s">
        <v>240</v>
      </c>
      <c r="G165" s="146" t="s">
        <v>207</v>
      </c>
      <c r="H165" s="147">
        <v>3.6739999999999999</v>
      </c>
      <c r="I165" s="148"/>
      <c r="J165" s="148">
        <f>ROUND(I165*H165,2)</f>
        <v>0</v>
      </c>
      <c r="K165" s="149"/>
      <c r="L165" s="27"/>
      <c r="M165" s="150" t="s">
        <v>1</v>
      </c>
      <c r="N165" s="121" t="s">
        <v>37</v>
      </c>
      <c r="O165" s="151">
        <v>2.4630000000000001</v>
      </c>
      <c r="P165" s="151">
        <f>O165*H165</f>
        <v>9.0490619999999993</v>
      </c>
      <c r="Q165" s="151">
        <v>0</v>
      </c>
      <c r="R165" s="151">
        <f>Q165*H165</f>
        <v>0</v>
      </c>
      <c r="S165" s="151">
        <v>0</v>
      </c>
      <c r="T165" s="152">
        <f>S165*H165</f>
        <v>0</v>
      </c>
      <c r="AR165" s="153" t="s">
        <v>140</v>
      </c>
      <c r="AT165" s="153" t="s">
        <v>136</v>
      </c>
      <c r="AU165" s="153" t="s">
        <v>82</v>
      </c>
      <c r="AY165" s="13" t="s">
        <v>133</v>
      </c>
      <c r="BE165" s="154">
        <f>IF(N165="základná",J165,0)</f>
        <v>0</v>
      </c>
      <c r="BF165" s="154">
        <f>IF(N165="znížená",J165,0)</f>
        <v>0</v>
      </c>
      <c r="BG165" s="154">
        <f>IF(N165="zákl. prenesená",J165,0)</f>
        <v>0</v>
      </c>
      <c r="BH165" s="154">
        <f>IF(N165="zníž. prenesená",J165,0)</f>
        <v>0</v>
      </c>
      <c r="BI165" s="154">
        <f>IF(N165="nulová",J165,0)</f>
        <v>0</v>
      </c>
      <c r="BJ165" s="13" t="s">
        <v>82</v>
      </c>
      <c r="BK165" s="154">
        <f>ROUND(I165*H165,2)</f>
        <v>0</v>
      </c>
      <c r="BL165" s="13" t="s">
        <v>140</v>
      </c>
      <c r="BM165" s="153" t="s">
        <v>241</v>
      </c>
    </row>
    <row r="166" spans="2:65" s="11" customFormat="1" ht="25.9" customHeight="1">
      <c r="B166" s="131"/>
      <c r="D166" s="132" t="s">
        <v>70</v>
      </c>
      <c r="E166" s="133" t="s">
        <v>242</v>
      </c>
      <c r="F166" s="133" t="s">
        <v>243</v>
      </c>
      <c r="J166" s="134">
        <f>BK166</f>
        <v>0</v>
      </c>
      <c r="L166" s="131"/>
      <c r="M166" s="135"/>
      <c r="P166" s="136">
        <f>P167+P174+P184+P187+P192+P197+P202+P206+P210</f>
        <v>119.8603052</v>
      </c>
      <c r="R166" s="136">
        <f>R167+R174+R184+R187+R192+R197+R202+R206+R210</f>
        <v>1.8200969521199999</v>
      </c>
      <c r="T166" s="137">
        <f>T167+T174+T184+T187+T192+T197+T202+T206+T210</f>
        <v>0.41466619999999998</v>
      </c>
      <c r="AR166" s="132" t="s">
        <v>82</v>
      </c>
      <c r="AT166" s="138" t="s">
        <v>70</v>
      </c>
      <c r="AU166" s="138" t="s">
        <v>71</v>
      </c>
      <c r="AY166" s="132" t="s">
        <v>133</v>
      </c>
      <c r="BK166" s="139">
        <f>BK167+BK174+BK184+BK187+BK192+BK197+BK202+BK206+BK210</f>
        <v>0</v>
      </c>
    </row>
    <row r="167" spans="2:65" s="11" customFormat="1" ht="22.9" customHeight="1">
      <c r="B167" s="131"/>
      <c r="D167" s="132" t="s">
        <v>70</v>
      </c>
      <c r="E167" s="140" t="s">
        <v>244</v>
      </c>
      <c r="F167" s="140" t="s">
        <v>245</v>
      </c>
      <c r="J167" s="141">
        <f>BK167</f>
        <v>0</v>
      </c>
      <c r="L167" s="131"/>
      <c r="M167" s="135"/>
      <c r="P167" s="136">
        <f>SUM(P168:P173)</f>
        <v>6.2688405099999995</v>
      </c>
      <c r="R167" s="136">
        <f>SUM(R168:R173)</f>
        <v>6.0077950000000005E-2</v>
      </c>
      <c r="T167" s="137">
        <f>SUM(T168:T173)</f>
        <v>0</v>
      </c>
      <c r="AR167" s="132" t="s">
        <v>82</v>
      </c>
      <c r="AT167" s="138" t="s">
        <v>70</v>
      </c>
      <c r="AU167" s="138" t="s">
        <v>78</v>
      </c>
      <c r="AY167" s="132" t="s">
        <v>133</v>
      </c>
      <c r="BK167" s="139">
        <f>SUM(BK168:BK173)</f>
        <v>0</v>
      </c>
    </row>
    <row r="168" spans="2:65" s="1" customFormat="1" ht="33" customHeight="1">
      <c r="B168" s="142"/>
      <c r="C168" s="143" t="s">
        <v>246</v>
      </c>
      <c r="D168" s="143" t="s">
        <v>136</v>
      </c>
      <c r="E168" s="144" t="s">
        <v>247</v>
      </c>
      <c r="F168" s="145" t="s">
        <v>248</v>
      </c>
      <c r="G168" s="146" t="s">
        <v>144</v>
      </c>
      <c r="H168" s="147">
        <v>14.797000000000001</v>
      </c>
      <c r="I168" s="148"/>
      <c r="J168" s="148">
        <f t="shared" ref="J168:J173" si="20">ROUND(I168*H168,2)</f>
        <v>0</v>
      </c>
      <c r="K168" s="149"/>
      <c r="L168" s="27"/>
      <c r="M168" s="150" t="s">
        <v>1</v>
      </c>
      <c r="N168" s="121" t="s">
        <v>37</v>
      </c>
      <c r="O168" s="151">
        <v>0.11</v>
      </c>
      <c r="P168" s="151">
        <f t="shared" ref="P168:P173" si="21">O168*H168</f>
        <v>1.6276700000000002</v>
      </c>
      <c r="Q168" s="151">
        <v>0</v>
      </c>
      <c r="R168" s="151">
        <f t="shared" ref="R168:R173" si="22">Q168*H168</f>
        <v>0</v>
      </c>
      <c r="S168" s="151">
        <v>0</v>
      </c>
      <c r="T168" s="152">
        <f t="shared" ref="T168:T173" si="23">S168*H168</f>
        <v>0</v>
      </c>
      <c r="AR168" s="153" t="s">
        <v>157</v>
      </c>
      <c r="AT168" s="153" t="s">
        <v>136</v>
      </c>
      <c r="AU168" s="153" t="s">
        <v>82</v>
      </c>
      <c r="AY168" s="13" t="s">
        <v>133</v>
      </c>
      <c r="BE168" s="154">
        <f t="shared" ref="BE168:BE173" si="24">IF(N168="základná",J168,0)</f>
        <v>0</v>
      </c>
      <c r="BF168" s="154">
        <f t="shared" ref="BF168:BF173" si="25">IF(N168="znížená",J168,0)</f>
        <v>0</v>
      </c>
      <c r="BG168" s="154">
        <f t="shared" ref="BG168:BG173" si="26">IF(N168="zákl. prenesená",J168,0)</f>
        <v>0</v>
      </c>
      <c r="BH168" s="154">
        <f t="shared" ref="BH168:BH173" si="27">IF(N168="zníž. prenesená",J168,0)</f>
        <v>0</v>
      </c>
      <c r="BI168" s="154">
        <f t="shared" ref="BI168:BI173" si="28">IF(N168="nulová",J168,0)</f>
        <v>0</v>
      </c>
      <c r="BJ168" s="13" t="s">
        <v>82</v>
      </c>
      <c r="BK168" s="154">
        <f t="shared" ref="BK168:BK173" si="29">ROUND(I168*H168,2)</f>
        <v>0</v>
      </c>
      <c r="BL168" s="13" t="s">
        <v>157</v>
      </c>
      <c r="BM168" s="153" t="s">
        <v>249</v>
      </c>
    </row>
    <row r="169" spans="2:65" s="1" customFormat="1" ht="24.2" customHeight="1">
      <c r="B169" s="142"/>
      <c r="C169" s="155" t="s">
        <v>250</v>
      </c>
      <c r="D169" s="155" t="s">
        <v>168</v>
      </c>
      <c r="E169" s="156" t="s">
        <v>251</v>
      </c>
      <c r="F169" s="157" t="s">
        <v>252</v>
      </c>
      <c r="G169" s="158" t="s">
        <v>253</v>
      </c>
      <c r="H169" s="159">
        <v>16.277000000000001</v>
      </c>
      <c r="I169" s="160"/>
      <c r="J169" s="160">
        <f t="shared" si="20"/>
        <v>0</v>
      </c>
      <c r="K169" s="161"/>
      <c r="L169" s="162"/>
      <c r="M169" s="163" t="s">
        <v>1</v>
      </c>
      <c r="N169" s="164" t="s">
        <v>37</v>
      </c>
      <c r="O169" s="151">
        <v>0</v>
      </c>
      <c r="P169" s="151">
        <f t="shared" si="21"/>
        <v>0</v>
      </c>
      <c r="Q169" s="151">
        <v>1E-3</v>
      </c>
      <c r="R169" s="151">
        <f t="shared" si="22"/>
        <v>1.6277E-2</v>
      </c>
      <c r="S169" s="151">
        <v>0</v>
      </c>
      <c r="T169" s="152">
        <f t="shared" si="23"/>
        <v>0</v>
      </c>
      <c r="AR169" s="153" t="s">
        <v>254</v>
      </c>
      <c r="AT169" s="153" t="s">
        <v>168</v>
      </c>
      <c r="AU169" s="153" t="s">
        <v>82</v>
      </c>
      <c r="AY169" s="13" t="s">
        <v>133</v>
      </c>
      <c r="BE169" s="154">
        <f t="shared" si="24"/>
        <v>0</v>
      </c>
      <c r="BF169" s="154">
        <f t="shared" si="25"/>
        <v>0</v>
      </c>
      <c r="BG169" s="154">
        <f t="shared" si="26"/>
        <v>0</v>
      </c>
      <c r="BH169" s="154">
        <f t="shared" si="27"/>
        <v>0</v>
      </c>
      <c r="BI169" s="154">
        <f t="shared" si="28"/>
        <v>0</v>
      </c>
      <c r="BJ169" s="13" t="s">
        <v>82</v>
      </c>
      <c r="BK169" s="154">
        <f t="shared" si="29"/>
        <v>0</v>
      </c>
      <c r="BL169" s="13" t="s">
        <v>157</v>
      </c>
      <c r="BM169" s="153" t="s">
        <v>255</v>
      </c>
    </row>
    <row r="170" spans="2:65" s="1" customFormat="1" ht="24.2" customHeight="1">
      <c r="B170" s="142"/>
      <c r="C170" s="155" t="s">
        <v>256</v>
      </c>
      <c r="D170" s="155" t="s">
        <v>168</v>
      </c>
      <c r="E170" s="156" t="s">
        <v>257</v>
      </c>
      <c r="F170" s="157" t="s">
        <v>258</v>
      </c>
      <c r="G170" s="158" t="s">
        <v>139</v>
      </c>
      <c r="H170" s="159">
        <v>25.919</v>
      </c>
      <c r="I170" s="160"/>
      <c r="J170" s="160">
        <f t="shared" si="20"/>
        <v>0</v>
      </c>
      <c r="K170" s="161"/>
      <c r="L170" s="162"/>
      <c r="M170" s="163" t="s">
        <v>1</v>
      </c>
      <c r="N170" s="164" t="s">
        <v>37</v>
      </c>
      <c r="O170" s="151">
        <v>0</v>
      </c>
      <c r="P170" s="151">
        <f t="shared" si="21"/>
        <v>0</v>
      </c>
      <c r="Q170" s="151">
        <v>5.0000000000000002E-5</v>
      </c>
      <c r="R170" s="151">
        <f t="shared" si="22"/>
        <v>1.2959500000000001E-3</v>
      </c>
      <c r="S170" s="151">
        <v>0</v>
      </c>
      <c r="T170" s="152">
        <f t="shared" si="23"/>
        <v>0</v>
      </c>
      <c r="AR170" s="153" t="s">
        <v>254</v>
      </c>
      <c r="AT170" s="153" t="s">
        <v>168</v>
      </c>
      <c r="AU170" s="153" t="s">
        <v>82</v>
      </c>
      <c r="AY170" s="13" t="s">
        <v>133</v>
      </c>
      <c r="BE170" s="154">
        <f t="shared" si="24"/>
        <v>0</v>
      </c>
      <c r="BF170" s="154">
        <f t="shared" si="25"/>
        <v>0</v>
      </c>
      <c r="BG170" s="154">
        <f t="shared" si="26"/>
        <v>0</v>
      </c>
      <c r="BH170" s="154">
        <f t="shared" si="27"/>
        <v>0</v>
      </c>
      <c r="BI170" s="154">
        <f t="shared" si="28"/>
        <v>0</v>
      </c>
      <c r="BJ170" s="13" t="s">
        <v>82</v>
      </c>
      <c r="BK170" s="154">
        <f t="shared" si="29"/>
        <v>0</v>
      </c>
      <c r="BL170" s="13" t="s">
        <v>157</v>
      </c>
      <c r="BM170" s="153" t="s">
        <v>259</v>
      </c>
    </row>
    <row r="171" spans="2:65" s="1" customFormat="1" ht="24.2" customHeight="1">
      <c r="B171" s="142"/>
      <c r="C171" s="143" t="s">
        <v>260</v>
      </c>
      <c r="D171" s="143" t="s">
        <v>136</v>
      </c>
      <c r="E171" s="144" t="s">
        <v>261</v>
      </c>
      <c r="F171" s="145" t="s">
        <v>262</v>
      </c>
      <c r="G171" s="146" t="s">
        <v>144</v>
      </c>
      <c r="H171" s="147">
        <v>38.640999999999998</v>
      </c>
      <c r="I171" s="148"/>
      <c r="J171" s="148">
        <f t="shared" si="20"/>
        <v>0</v>
      </c>
      <c r="K171" s="149"/>
      <c r="L171" s="27"/>
      <c r="M171" s="150" t="s">
        <v>1</v>
      </c>
      <c r="N171" s="121" t="s">
        <v>37</v>
      </c>
      <c r="O171" s="151">
        <v>0.12010999999999999</v>
      </c>
      <c r="P171" s="151">
        <f t="shared" si="21"/>
        <v>4.6411705099999994</v>
      </c>
      <c r="Q171" s="151">
        <v>0</v>
      </c>
      <c r="R171" s="151">
        <f t="shared" si="22"/>
        <v>0</v>
      </c>
      <c r="S171" s="151">
        <v>0</v>
      </c>
      <c r="T171" s="152">
        <f t="shared" si="23"/>
        <v>0</v>
      </c>
      <c r="AR171" s="153" t="s">
        <v>157</v>
      </c>
      <c r="AT171" s="153" t="s">
        <v>136</v>
      </c>
      <c r="AU171" s="153" t="s">
        <v>82</v>
      </c>
      <c r="AY171" s="13" t="s">
        <v>133</v>
      </c>
      <c r="BE171" s="154">
        <f t="shared" si="24"/>
        <v>0</v>
      </c>
      <c r="BF171" s="154">
        <f t="shared" si="25"/>
        <v>0</v>
      </c>
      <c r="BG171" s="154">
        <f t="shared" si="26"/>
        <v>0</v>
      </c>
      <c r="BH171" s="154">
        <f t="shared" si="27"/>
        <v>0</v>
      </c>
      <c r="BI171" s="154">
        <f t="shared" si="28"/>
        <v>0</v>
      </c>
      <c r="BJ171" s="13" t="s">
        <v>82</v>
      </c>
      <c r="BK171" s="154">
        <f t="shared" si="29"/>
        <v>0</v>
      </c>
      <c r="BL171" s="13" t="s">
        <v>157</v>
      </c>
      <c r="BM171" s="153" t="s">
        <v>263</v>
      </c>
    </row>
    <row r="172" spans="2:65" s="1" customFormat="1" ht="24.2" customHeight="1">
      <c r="B172" s="142"/>
      <c r="C172" s="155" t="s">
        <v>264</v>
      </c>
      <c r="D172" s="155" t="s">
        <v>168</v>
      </c>
      <c r="E172" s="156" t="s">
        <v>251</v>
      </c>
      <c r="F172" s="157" t="s">
        <v>252</v>
      </c>
      <c r="G172" s="158" t="s">
        <v>253</v>
      </c>
      <c r="H172" s="159">
        <v>42.505000000000003</v>
      </c>
      <c r="I172" s="160"/>
      <c r="J172" s="160">
        <f t="shared" si="20"/>
        <v>0</v>
      </c>
      <c r="K172" s="161"/>
      <c r="L172" s="162"/>
      <c r="M172" s="163" t="s">
        <v>1</v>
      </c>
      <c r="N172" s="164" t="s">
        <v>37</v>
      </c>
      <c r="O172" s="151">
        <v>0</v>
      </c>
      <c r="P172" s="151">
        <f t="shared" si="21"/>
        <v>0</v>
      </c>
      <c r="Q172" s="151">
        <v>1E-3</v>
      </c>
      <c r="R172" s="151">
        <f t="shared" si="22"/>
        <v>4.2505000000000001E-2</v>
      </c>
      <c r="S172" s="151">
        <v>0</v>
      </c>
      <c r="T172" s="152">
        <f t="shared" si="23"/>
        <v>0</v>
      </c>
      <c r="AR172" s="153" t="s">
        <v>254</v>
      </c>
      <c r="AT172" s="153" t="s">
        <v>168</v>
      </c>
      <c r="AU172" s="153" t="s">
        <v>82</v>
      </c>
      <c r="AY172" s="13" t="s">
        <v>133</v>
      </c>
      <c r="BE172" s="154">
        <f t="shared" si="24"/>
        <v>0</v>
      </c>
      <c r="BF172" s="154">
        <f t="shared" si="25"/>
        <v>0</v>
      </c>
      <c r="BG172" s="154">
        <f t="shared" si="26"/>
        <v>0</v>
      </c>
      <c r="BH172" s="154">
        <f t="shared" si="27"/>
        <v>0</v>
      </c>
      <c r="BI172" s="154">
        <f t="shared" si="28"/>
        <v>0</v>
      </c>
      <c r="BJ172" s="13" t="s">
        <v>82</v>
      </c>
      <c r="BK172" s="154">
        <f t="shared" si="29"/>
        <v>0</v>
      </c>
      <c r="BL172" s="13" t="s">
        <v>157</v>
      </c>
      <c r="BM172" s="153" t="s">
        <v>265</v>
      </c>
    </row>
    <row r="173" spans="2:65" s="1" customFormat="1" ht="24.2" customHeight="1">
      <c r="B173" s="142"/>
      <c r="C173" s="143" t="s">
        <v>266</v>
      </c>
      <c r="D173" s="143" t="s">
        <v>136</v>
      </c>
      <c r="E173" s="144" t="s">
        <v>267</v>
      </c>
      <c r="F173" s="145" t="s">
        <v>268</v>
      </c>
      <c r="G173" s="146" t="s">
        <v>269</v>
      </c>
      <c r="H173" s="147">
        <v>5.7590000000000003</v>
      </c>
      <c r="I173" s="148"/>
      <c r="J173" s="148">
        <f t="shared" si="20"/>
        <v>0</v>
      </c>
      <c r="K173" s="149"/>
      <c r="L173" s="27"/>
      <c r="M173" s="150" t="s">
        <v>1</v>
      </c>
      <c r="N173" s="121" t="s">
        <v>37</v>
      </c>
      <c r="O173" s="151">
        <v>0</v>
      </c>
      <c r="P173" s="151">
        <f t="shared" si="21"/>
        <v>0</v>
      </c>
      <c r="Q173" s="151">
        <v>0</v>
      </c>
      <c r="R173" s="151">
        <f t="shared" si="22"/>
        <v>0</v>
      </c>
      <c r="S173" s="151">
        <v>0</v>
      </c>
      <c r="T173" s="152">
        <f t="shared" si="23"/>
        <v>0</v>
      </c>
      <c r="AR173" s="153" t="s">
        <v>157</v>
      </c>
      <c r="AT173" s="153" t="s">
        <v>136</v>
      </c>
      <c r="AU173" s="153" t="s">
        <v>82</v>
      </c>
      <c r="AY173" s="13" t="s">
        <v>133</v>
      </c>
      <c r="BE173" s="154">
        <f t="shared" si="24"/>
        <v>0</v>
      </c>
      <c r="BF173" s="154">
        <f t="shared" si="25"/>
        <v>0</v>
      </c>
      <c r="BG173" s="154">
        <f t="shared" si="26"/>
        <v>0</v>
      </c>
      <c r="BH173" s="154">
        <f t="shared" si="27"/>
        <v>0</v>
      </c>
      <c r="BI173" s="154">
        <f t="shared" si="28"/>
        <v>0</v>
      </c>
      <c r="BJ173" s="13" t="s">
        <v>82</v>
      </c>
      <c r="BK173" s="154">
        <f t="shared" si="29"/>
        <v>0</v>
      </c>
      <c r="BL173" s="13" t="s">
        <v>157</v>
      </c>
      <c r="BM173" s="153" t="s">
        <v>270</v>
      </c>
    </row>
    <row r="174" spans="2:65" s="11" customFormat="1" ht="22.9" customHeight="1">
      <c r="B174" s="131"/>
      <c r="D174" s="132" t="s">
        <v>70</v>
      </c>
      <c r="E174" s="140" t="s">
        <v>271</v>
      </c>
      <c r="F174" s="140" t="s">
        <v>272</v>
      </c>
      <c r="J174" s="141">
        <f>BK174</f>
        <v>0</v>
      </c>
      <c r="L174" s="131"/>
      <c r="M174" s="135"/>
      <c r="P174" s="136">
        <f>SUM(P175:P183)</f>
        <v>19.327386720000003</v>
      </c>
      <c r="R174" s="136">
        <f>SUM(R175:R183)</f>
        <v>0.28808438655999996</v>
      </c>
      <c r="T174" s="137">
        <f>SUM(T175:T183)</f>
        <v>0.28015999999999996</v>
      </c>
      <c r="AR174" s="132" t="s">
        <v>82</v>
      </c>
      <c r="AT174" s="138" t="s">
        <v>70</v>
      </c>
      <c r="AU174" s="138" t="s">
        <v>78</v>
      </c>
      <c r="AY174" s="132" t="s">
        <v>133</v>
      </c>
      <c r="BK174" s="139">
        <f>SUM(BK175:BK183)</f>
        <v>0</v>
      </c>
    </row>
    <row r="175" spans="2:65" s="1" customFormat="1" ht="24.2" customHeight="1">
      <c r="B175" s="142"/>
      <c r="C175" s="143" t="s">
        <v>254</v>
      </c>
      <c r="D175" s="143" t="s">
        <v>136</v>
      </c>
      <c r="E175" s="144" t="s">
        <v>273</v>
      </c>
      <c r="F175" s="145" t="s">
        <v>274</v>
      </c>
      <c r="G175" s="146" t="s">
        <v>275</v>
      </c>
      <c r="H175" s="147">
        <v>4</v>
      </c>
      <c r="I175" s="148"/>
      <c r="J175" s="148">
        <f t="shared" ref="J175:J183" si="30">ROUND(I175*H175,2)</f>
        <v>0</v>
      </c>
      <c r="K175" s="149"/>
      <c r="L175" s="27"/>
      <c r="M175" s="150" t="s">
        <v>1</v>
      </c>
      <c r="N175" s="121" t="s">
        <v>37</v>
      </c>
      <c r="O175" s="151">
        <v>0.51800000000000002</v>
      </c>
      <c r="P175" s="151">
        <f t="shared" ref="P175:P183" si="31">O175*H175</f>
        <v>2.0720000000000001</v>
      </c>
      <c r="Q175" s="151">
        <v>0</v>
      </c>
      <c r="R175" s="151">
        <f t="shared" ref="R175:R183" si="32">Q175*H175</f>
        <v>0</v>
      </c>
      <c r="S175" s="151">
        <v>1.933E-2</v>
      </c>
      <c r="T175" s="152">
        <f t="shared" ref="T175:T183" si="33">S175*H175</f>
        <v>7.732E-2</v>
      </c>
      <c r="AR175" s="153" t="s">
        <v>157</v>
      </c>
      <c r="AT175" s="153" t="s">
        <v>136</v>
      </c>
      <c r="AU175" s="153" t="s">
        <v>82</v>
      </c>
      <c r="AY175" s="13" t="s">
        <v>133</v>
      </c>
      <c r="BE175" s="154">
        <f t="shared" ref="BE175:BE183" si="34">IF(N175="základná",J175,0)</f>
        <v>0</v>
      </c>
      <c r="BF175" s="154">
        <f t="shared" ref="BF175:BF183" si="35">IF(N175="znížená",J175,0)</f>
        <v>0</v>
      </c>
      <c r="BG175" s="154">
        <f t="shared" ref="BG175:BG183" si="36">IF(N175="zákl. prenesená",J175,0)</f>
        <v>0</v>
      </c>
      <c r="BH175" s="154">
        <f t="shared" ref="BH175:BH183" si="37">IF(N175="zníž. prenesená",J175,0)</f>
        <v>0</v>
      </c>
      <c r="BI175" s="154">
        <f t="shared" ref="BI175:BI183" si="38">IF(N175="nulová",J175,0)</f>
        <v>0</v>
      </c>
      <c r="BJ175" s="13" t="s">
        <v>82</v>
      </c>
      <c r="BK175" s="154">
        <f t="shared" ref="BK175:BK183" si="39">ROUND(I175*H175,2)</f>
        <v>0</v>
      </c>
      <c r="BL175" s="13" t="s">
        <v>157</v>
      </c>
      <c r="BM175" s="153" t="s">
        <v>276</v>
      </c>
    </row>
    <row r="176" spans="2:65" s="1" customFormat="1" ht="21.75" customHeight="1">
      <c r="B176" s="142"/>
      <c r="C176" s="143" t="s">
        <v>277</v>
      </c>
      <c r="D176" s="143" t="s">
        <v>136</v>
      </c>
      <c r="E176" s="144" t="s">
        <v>278</v>
      </c>
      <c r="F176" s="145" t="s">
        <v>279</v>
      </c>
      <c r="G176" s="146" t="s">
        <v>275</v>
      </c>
      <c r="H176" s="147">
        <v>4</v>
      </c>
      <c r="I176" s="148"/>
      <c r="J176" s="148">
        <f t="shared" si="30"/>
        <v>0</v>
      </c>
      <c r="K176" s="149"/>
      <c r="L176" s="27"/>
      <c r="M176" s="150" t="s">
        <v>1</v>
      </c>
      <c r="N176" s="121" t="s">
        <v>37</v>
      </c>
      <c r="O176" s="151">
        <v>0.70299999999999996</v>
      </c>
      <c r="P176" s="151">
        <f t="shared" si="31"/>
        <v>2.8119999999999998</v>
      </c>
      <c r="Q176" s="151">
        <v>0</v>
      </c>
      <c r="R176" s="151">
        <f t="shared" si="32"/>
        <v>0</v>
      </c>
      <c r="S176" s="151">
        <v>3.968E-2</v>
      </c>
      <c r="T176" s="152">
        <f t="shared" si="33"/>
        <v>0.15872</v>
      </c>
      <c r="AR176" s="153" t="s">
        <v>157</v>
      </c>
      <c r="AT176" s="153" t="s">
        <v>136</v>
      </c>
      <c r="AU176" s="153" t="s">
        <v>82</v>
      </c>
      <c r="AY176" s="13" t="s">
        <v>133</v>
      </c>
      <c r="BE176" s="154">
        <f t="shared" si="34"/>
        <v>0</v>
      </c>
      <c r="BF176" s="154">
        <f t="shared" si="35"/>
        <v>0</v>
      </c>
      <c r="BG176" s="154">
        <f t="shared" si="36"/>
        <v>0</v>
      </c>
      <c r="BH176" s="154">
        <f t="shared" si="37"/>
        <v>0</v>
      </c>
      <c r="BI176" s="154">
        <f t="shared" si="38"/>
        <v>0</v>
      </c>
      <c r="BJ176" s="13" t="s">
        <v>82</v>
      </c>
      <c r="BK176" s="154">
        <f t="shared" si="39"/>
        <v>0</v>
      </c>
      <c r="BL176" s="13" t="s">
        <v>157</v>
      </c>
      <c r="BM176" s="153" t="s">
        <v>280</v>
      </c>
    </row>
    <row r="177" spans="2:65" s="1" customFormat="1" ht="16.5" customHeight="1">
      <c r="B177" s="142"/>
      <c r="C177" s="143" t="s">
        <v>281</v>
      </c>
      <c r="D177" s="143" t="s">
        <v>136</v>
      </c>
      <c r="E177" s="144" t="s">
        <v>282</v>
      </c>
      <c r="F177" s="145" t="s">
        <v>283</v>
      </c>
      <c r="G177" s="146" t="s">
        <v>165</v>
      </c>
      <c r="H177" s="147">
        <v>3</v>
      </c>
      <c r="I177" s="148"/>
      <c r="J177" s="148">
        <f t="shared" si="30"/>
        <v>0</v>
      </c>
      <c r="K177" s="149"/>
      <c r="L177" s="27"/>
      <c r="M177" s="150" t="s">
        <v>1</v>
      </c>
      <c r="N177" s="121" t="s">
        <v>37</v>
      </c>
      <c r="O177" s="151">
        <v>0.25690000000000002</v>
      </c>
      <c r="P177" s="151">
        <f t="shared" si="31"/>
        <v>0.77070000000000005</v>
      </c>
      <c r="Q177" s="151">
        <v>0</v>
      </c>
      <c r="R177" s="151">
        <f t="shared" si="32"/>
        <v>0</v>
      </c>
      <c r="S177" s="151">
        <v>0</v>
      </c>
      <c r="T177" s="152">
        <f t="shared" si="33"/>
        <v>0</v>
      </c>
      <c r="AR177" s="153" t="s">
        <v>157</v>
      </c>
      <c r="AT177" s="153" t="s">
        <v>136</v>
      </c>
      <c r="AU177" s="153" t="s">
        <v>82</v>
      </c>
      <c r="AY177" s="13" t="s">
        <v>133</v>
      </c>
      <c r="BE177" s="154">
        <f t="shared" si="34"/>
        <v>0</v>
      </c>
      <c r="BF177" s="154">
        <f t="shared" si="35"/>
        <v>0</v>
      </c>
      <c r="BG177" s="154">
        <f t="shared" si="36"/>
        <v>0</v>
      </c>
      <c r="BH177" s="154">
        <f t="shared" si="37"/>
        <v>0</v>
      </c>
      <c r="BI177" s="154">
        <f t="shared" si="38"/>
        <v>0</v>
      </c>
      <c r="BJ177" s="13" t="s">
        <v>82</v>
      </c>
      <c r="BK177" s="154">
        <f t="shared" si="39"/>
        <v>0</v>
      </c>
      <c r="BL177" s="13" t="s">
        <v>157</v>
      </c>
      <c r="BM177" s="153" t="s">
        <v>284</v>
      </c>
    </row>
    <row r="178" spans="2:65" s="1" customFormat="1" ht="16.5" customHeight="1">
      <c r="B178" s="142"/>
      <c r="C178" s="155" t="s">
        <v>285</v>
      </c>
      <c r="D178" s="155" t="s">
        <v>168</v>
      </c>
      <c r="E178" s="156" t="s">
        <v>286</v>
      </c>
      <c r="F178" s="157" t="s">
        <v>287</v>
      </c>
      <c r="G178" s="158" t="s">
        <v>165</v>
      </c>
      <c r="H178" s="159">
        <v>3</v>
      </c>
      <c r="I178" s="160"/>
      <c r="J178" s="160">
        <f t="shared" si="30"/>
        <v>0</v>
      </c>
      <c r="K178" s="161"/>
      <c r="L178" s="162"/>
      <c r="M178" s="163" t="s">
        <v>1</v>
      </c>
      <c r="N178" s="164" t="s">
        <v>37</v>
      </c>
      <c r="O178" s="151">
        <v>0</v>
      </c>
      <c r="P178" s="151">
        <f t="shared" si="31"/>
        <v>0</v>
      </c>
      <c r="Q178" s="151">
        <v>1.47E-2</v>
      </c>
      <c r="R178" s="151">
        <f t="shared" si="32"/>
        <v>4.41E-2</v>
      </c>
      <c r="S178" s="151">
        <v>0</v>
      </c>
      <c r="T178" s="152">
        <f t="shared" si="33"/>
        <v>0</v>
      </c>
      <c r="AR178" s="153" t="s">
        <v>254</v>
      </c>
      <c r="AT178" s="153" t="s">
        <v>168</v>
      </c>
      <c r="AU178" s="153" t="s">
        <v>82</v>
      </c>
      <c r="AY178" s="13" t="s">
        <v>133</v>
      </c>
      <c r="BE178" s="154">
        <f t="shared" si="34"/>
        <v>0</v>
      </c>
      <c r="BF178" s="154">
        <f t="shared" si="35"/>
        <v>0</v>
      </c>
      <c r="BG178" s="154">
        <f t="shared" si="36"/>
        <v>0</v>
      </c>
      <c r="BH178" s="154">
        <f t="shared" si="37"/>
        <v>0</v>
      </c>
      <c r="BI178" s="154">
        <f t="shared" si="38"/>
        <v>0</v>
      </c>
      <c r="BJ178" s="13" t="s">
        <v>82</v>
      </c>
      <c r="BK178" s="154">
        <f t="shared" si="39"/>
        <v>0</v>
      </c>
      <c r="BL178" s="13" t="s">
        <v>157</v>
      </c>
      <c r="BM178" s="153" t="s">
        <v>288</v>
      </c>
    </row>
    <row r="179" spans="2:65" s="1" customFormat="1" ht="37.9" customHeight="1">
      <c r="B179" s="142"/>
      <c r="C179" s="143" t="s">
        <v>289</v>
      </c>
      <c r="D179" s="143" t="s">
        <v>136</v>
      </c>
      <c r="E179" s="144" t="s">
        <v>290</v>
      </c>
      <c r="F179" s="145" t="s">
        <v>291</v>
      </c>
      <c r="G179" s="146" t="s">
        <v>144</v>
      </c>
      <c r="H179" s="147">
        <v>12.128</v>
      </c>
      <c r="I179" s="148"/>
      <c r="J179" s="148">
        <f t="shared" si="30"/>
        <v>0</v>
      </c>
      <c r="K179" s="149"/>
      <c r="L179" s="27"/>
      <c r="M179" s="150" t="s">
        <v>1</v>
      </c>
      <c r="N179" s="121" t="s">
        <v>37</v>
      </c>
      <c r="O179" s="151">
        <v>1.0297400000000001</v>
      </c>
      <c r="P179" s="151">
        <f t="shared" si="31"/>
        <v>12.48868672</v>
      </c>
      <c r="Q179" s="151">
        <v>1.8480199999999999E-3</v>
      </c>
      <c r="R179" s="151">
        <f t="shared" si="32"/>
        <v>2.2412786559999998E-2</v>
      </c>
      <c r="S179" s="151">
        <v>0</v>
      </c>
      <c r="T179" s="152">
        <f t="shared" si="33"/>
        <v>0</v>
      </c>
      <c r="AR179" s="153" t="s">
        <v>157</v>
      </c>
      <c r="AT179" s="153" t="s">
        <v>136</v>
      </c>
      <c r="AU179" s="153" t="s">
        <v>82</v>
      </c>
      <c r="AY179" s="13" t="s">
        <v>133</v>
      </c>
      <c r="BE179" s="154">
        <f t="shared" si="34"/>
        <v>0</v>
      </c>
      <c r="BF179" s="154">
        <f t="shared" si="35"/>
        <v>0</v>
      </c>
      <c r="BG179" s="154">
        <f t="shared" si="36"/>
        <v>0</v>
      </c>
      <c r="BH179" s="154">
        <f t="shared" si="37"/>
        <v>0</v>
      </c>
      <c r="BI179" s="154">
        <f t="shared" si="38"/>
        <v>0</v>
      </c>
      <c r="BJ179" s="13" t="s">
        <v>82</v>
      </c>
      <c r="BK179" s="154">
        <f t="shared" si="39"/>
        <v>0</v>
      </c>
      <c r="BL179" s="13" t="s">
        <v>157</v>
      </c>
      <c r="BM179" s="153" t="s">
        <v>292</v>
      </c>
    </row>
    <row r="180" spans="2:65" s="1" customFormat="1" ht="37.9" customHeight="1">
      <c r="B180" s="142"/>
      <c r="C180" s="155" t="s">
        <v>293</v>
      </c>
      <c r="D180" s="155" t="s">
        <v>168</v>
      </c>
      <c r="E180" s="156" t="s">
        <v>294</v>
      </c>
      <c r="F180" s="157" t="s">
        <v>295</v>
      </c>
      <c r="G180" s="158" t="s">
        <v>144</v>
      </c>
      <c r="H180" s="159">
        <v>12.734</v>
      </c>
      <c r="I180" s="160"/>
      <c r="J180" s="160">
        <f t="shared" si="30"/>
        <v>0</v>
      </c>
      <c r="K180" s="161"/>
      <c r="L180" s="162"/>
      <c r="M180" s="163" t="s">
        <v>1</v>
      </c>
      <c r="N180" s="164" t="s">
        <v>37</v>
      </c>
      <c r="O180" s="151">
        <v>0</v>
      </c>
      <c r="P180" s="151">
        <f t="shared" si="31"/>
        <v>0</v>
      </c>
      <c r="Q180" s="151">
        <v>1.7399999999999999E-2</v>
      </c>
      <c r="R180" s="151">
        <f t="shared" si="32"/>
        <v>0.22157159999999998</v>
      </c>
      <c r="S180" s="151">
        <v>0</v>
      </c>
      <c r="T180" s="152">
        <f t="shared" si="33"/>
        <v>0</v>
      </c>
      <c r="AR180" s="153" t="s">
        <v>254</v>
      </c>
      <c r="AT180" s="153" t="s">
        <v>168</v>
      </c>
      <c r="AU180" s="153" t="s">
        <v>82</v>
      </c>
      <c r="AY180" s="13" t="s">
        <v>133</v>
      </c>
      <c r="BE180" s="154">
        <f t="shared" si="34"/>
        <v>0</v>
      </c>
      <c r="BF180" s="154">
        <f t="shared" si="35"/>
        <v>0</v>
      </c>
      <c r="BG180" s="154">
        <f t="shared" si="36"/>
        <v>0</v>
      </c>
      <c r="BH180" s="154">
        <f t="shared" si="37"/>
        <v>0</v>
      </c>
      <c r="BI180" s="154">
        <f t="shared" si="38"/>
        <v>0</v>
      </c>
      <c r="BJ180" s="13" t="s">
        <v>82</v>
      </c>
      <c r="BK180" s="154">
        <f t="shared" si="39"/>
        <v>0</v>
      </c>
      <c r="BL180" s="13" t="s">
        <v>157</v>
      </c>
      <c r="BM180" s="153" t="s">
        <v>296</v>
      </c>
    </row>
    <row r="181" spans="2:65" s="1" customFormat="1" ht="24.2" customHeight="1">
      <c r="B181" s="142"/>
      <c r="C181" s="143" t="s">
        <v>297</v>
      </c>
      <c r="D181" s="143" t="s">
        <v>136</v>
      </c>
      <c r="E181" s="144" t="s">
        <v>298</v>
      </c>
      <c r="F181" s="145" t="s">
        <v>299</v>
      </c>
      <c r="G181" s="146" t="s">
        <v>275</v>
      </c>
      <c r="H181" s="147">
        <v>2</v>
      </c>
      <c r="I181" s="148"/>
      <c r="J181" s="148">
        <f t="shared" si="30"/>
        <v>0</v>
      </c>
      <c r="K181" s="149"/>
      <c r="L181" s="27"/>
      <c r="M181" s="150" t="s">
        <v>1</v>
      </c>
      <c r="N181" s="121" t="s">
        <v>37</v>
      </c>
      <c r="O181" s="151">
        <v>0.34200000000000003</v>
      </c>
      <c r="P181" s="151">
        <f t="shared" si="31"/>
        <v>0.68400000000000005</v>
      </c>
      <c r="Q181" s="151">
        <v>0</v>
      </c>
      <c r="R181" s="151">
        <f t="shared" si="32"/>
        <v>0</v>
      </c>
      <c r="S181" s="151">
        <v>1.9460000000000002E-2</v>
      </c>
      <c r="T181" s="152">
        <f t="shared" si="33"/>
        <v>3.8920000000000003E-2</v>
      </c>
      <c r="AR181" s="153" t="s">
        <v>157</v>
      </c>
      <c r="AT181" s="153" t="s">
        <v>136</v>
      </c>
      <c r="AU181" s="153" t="s">
        <v>82</v>
      </c>
      <c r="AY181" s="13" t="s">
        <v>133</v>
      </c>
      <c r="BE181" s="154">
        <f t="shared" si="34"/>
        <v>0</v>
      </c>
      <c r="BF181" s="154">
        <f t="shared" si="35"/>
        <v>0</v>
      </c>
      <c r="BG181" s="154">
        <f t="shared" si="36"/>
        <v>0</v>
      </c>
      <c r="BH181" s="154">
        <f t="shared" si="37"/>
        <v>0</v>
      </c>
      <c r="BI181" s="154">
        <f t="shared" si="38"/>
        <v>0</v>
      </c>
      <c r="BJ181" s="13" t="s">
        <v>82</v>
      </c>
      <c r="BK181" s="154">
        <f t="shared" si="39"/>
        <v>0</v>
      </c>
      <c r="BL181" s="13" t="s">
        <v>157</v>
      </c>
      <c r="BM181" s="153" t="s">
        <v>300</v>
      </c>
    </row>
    <row r="182" spans="2:65" s="1" customFormat="1" ht="24.2" customHeight="1">
      <c r="B182" s="142"/>
      <c r="C182" s="143" t="s">
        <v>301</v>
      </c>
      <c r="D182" s="143" t="s">
        <v>136</v>
      </c>
      <c r="E182" s="144" t="s">
        <v>302</v>
      </c>
      <c r="F182" s="145" t="s">
        <v>303</v>
      </c>
      <c r="G182" s="146" t="s">
        <v>275</v>
      </c>
      <c r="H182" s="147">
        <v>2</v>
      </c>
      <c r="I182" s="148"/>
      <c r="J182" s="148">
        <f t="shared" si="30"/>
        <v>0</v>
      </c>
      <c r="K182" s="149"/>
      <c r="L182" s="27"/>
      <c r="M182" s="150" t="s">
        <v>1</v>
      </c>
      <c r="N182" s="121" t="s">
        <v>37</v>
      </c>
      <c r="O182" s="151">
        <v>0.25</v>
      </c>
      <c r="P182" s="151">
        <f t="shared" si="31"/>
        <v>0.5</v>
      </c>
      <c r="Q182" s="151">
        <v>0</v>
      </c>
      <c r="R182" s="151">
        <f t="shared" si="32"/>
        <v>0</v>
      </c>
      <c r="S182" s="151">
        <v>2.5999999999999999E-3</v>
      </c>
      <c r="T182" s="152">
        <f t="shared" si="33"/>
        <v>5.1999999999999998E-3</v>
      </c>
      <c r="AR182" s="153" t="s">
        <v>157</v>
      </c>
      <c r="AT182" s="153" t="s">
        <v>136</v>
      </c>
      <c r="AU182" s="153" t="s">
        <v>82</v>
      </c>
      <c r="AY182" s="13" t="s">
        <v>133</v>
      </c>
      <c r="BE182" s="154">
        <f t="shared" si="34"/>
        <v>0</v>
      </c>
      <c r="BF182" s="154">
        <f t="shared" si="35"/>
        <v>0</v>
      </c>
      <c r="BG182" s="154">
        <f t="shared" si="36"/>
        <v>0</v>
      </c>
      <c r="BH182" s="154">
        <f t="shared" si="37"/>
        <v>0</v>
      </c>
      <c r="BI182" s="154">
        <f t="shared" si="38"/>
        <v>0</v>
      </c>
      <c r="BJ182" s="13" t="s">
        <v>82</v>
      </c>
      <c r="BK182" s="154">
        <f t="shared" si="39"/>
        <v>0</v>
      </c>
      <c r="BL182" s="13" t="s">
        <v>157</v>
      </c>
      <c r="BM182" s="153" t="s">
        <v>304</v>
      </c>
    </row>
    <row r="183" spans="2:65" s="1" customFormat="1" ht="24.2" customHeight="1">
      <c r="B183" s="142"/>
      <c r="C183" s="143" t="s">
        <v>305</v>
      </c>
      <c r="D183" s="143" t="s">
        <v>136</v>
      </c>
      <c r="E183" s="144" t="s">
        <v>306</v>
      </c>
      <c r="F183" s="145" t="s">
        <v>307</v>
      </c>
      <c r="G183" s="146" t="s">
        <v>269</v>
      </c>
      <c r="H183" s="147">
        <v>43.774999999999999</v>
      </c>
      <c r="I183" s="148"/>
      <c r="J183" s="148">
        <f t="shared" si="30"/>
        <v>0</v>
      </c>
      <c r="K183" s="149"/>
      <c r="L183" s="27"/>
      <c r="M183" s="150" t="s">
        <v>1</v>
      </c>
      <c r="N183" s="121" t="s">
        <v>37</v>
      </c>
      <c r="O183" s="151">
        <v>0</v>
      </c>
      <c r="P183" s="151">
        <f t="shared" si="31"/>
        <v>0</v>
      </c>
      <c r="Q183" s="151">
        <v>0</v>
      </c>
      <c r="R183" s="151">
        <f t="shared" si="32"/>
        <v>0</v>
      </c>
      <c r="S183" s="151">
        <v>0</v>
      </c>
      <c r="T183" s="152">
        <f t="shared" si="33"/>
        <v>0</v>
      </c>
      <c r="AR183" s="153" t="s">
        <v>157</v>
      </c>
      <c r="AT183" s="153" t="s">
        <v>136</v>
      </c>
      <c r="AU183" s="153" t="s">
        <v>82</v>
      </c>
      <c r="AY183" s="13" t="s">
        <v>133</v>
      </c>
      <c r="BE183" s="154">
        <f t="shared" si="34"/>
        <v>0</v>
      </c>
      <c r="BF183" s="154">
        <f t="shared" si="35"/>
        <v>0</v>
      </c>
      <c r="BG183" s="154">
        <f t="shared" si="36"/>
        <v>0</v>
      </c>
      <c r="BH183" s="154">
        <f t="shared" si="37"/>
        <v>0</v>
      </c>
      <c r="BI183" s="154">
        <f t="shared" si="38"/>
        <v>0</v>
      </c>
      <c r="BJ183" s="13" t="s">
        <v>82</v>
      </c>
      <c r="BK183" s="154">
        <f t="shared" si="39"/>
        <v>0</v>
      </c>
      <c r="BL183" s="13" t="s">
        <v>157</v>
      </c>
      <c r="BM183" s="153" t="s">
        <v>308</v>
      </c>
    </row>
    <row r="184" spans="2:65" s="11" customFormat="1" ht="22.9" customHeight="1">
      <c r="B184" s="131"/>
      <c r="D184" s="132" t="s">
        <v>70</v>
      </c>
      <c r="E184" s="140" t="s">
        <v>309</v>
      </c>
      <c r="F184" s="140" t="s">
        <v>310</v>
      </c>
      <c r="J184" s="141">
        <f>BK184</f>
        <v>0</v>
      </c>
      <c r="L184" s="131"/>
      <c r="M184" s="135"/>
      <c r="P184" s="136">
        <f>SUM(P185:P186)</f>
        <v>3.5384028400000003</v>
      </c>
      <c r="R184" s="136">
        <f>SUM(R185:R186)</f>
        <v>3.9287800800000001E-2</v>
      </c>
      <c r="T184" s="137">
        <f>SUM(T185:T186)</f>
        <v>0</v>
      </c>
      <c r="AR184" s="132" t="s">
        <v>82</v>
      </c>
      <c r="AT184" s="138" t="s">
        <v>70</v>
      </c>
      <c r="AU184" s="138" t="s">
        <v>78</v>
      </c>
      <c r="AY184" s="132" t="s">
        <v>133</v>
      </c>
      <c r="BK184" s="139">
        <f>SUM(BK185:BK186)</f>
        <v>0</v>
      </c>
    </row>
    <row r="185" spans="2:65" s="1" customFormat="1" ht="37.9" customHeight="1">
      <c r="B185" s="142"/>
      <c r="C185" s="143" t="s">
        <v>311</v>
      </c>
      <c r="D185" s="143" t="s">
        <v>136</v>
      </c>
      <c r="E185" s="144" t="s">
        <v>312</v>
      </c>
      <c r="F185" s="145" t="s">
        <v>313</v>
      </c>
      <c r="G185" s="146" t="s">
        <v>144</v>
      </c>
      <c r="H185" s="147">
        <v>4.5970000000000004</v>
      </c>
      <c r="I185" s="148"/>
      <c r="J185" s="148">
        <f>ROUND(I185*H185,2)</f>
        <v>0</v>
      </c>
      <c r="K185" s="149"/>
      <c r="L185" s="27"/>
      <c r="M185" s="150" t="s">
        <v>1</v>
      </c>
      <c r="N185" s="121" t="s">
        <v>37</v>
      </c>
      <c r="O185" s="151">
        <v>0.76971999999999996</v>
      </c>
      <c r="P185" s="151">
        <f>O185*H185</f>
        <v>3.5384028400000003</v>
      </c>
      <c r="Q185" s="151">
        <v>8.5463999999999991E-3</v>
      </c>
      <c r="R185" s="151">
        <f>Q185*H185</f>
        <v>3.9287800800000001E-2</v>
      </c>
      <c r="S185" s="151">
        <v>0</v>
      </c>
      <c r="T185" s="152">
        <f>S185*H185</f>
        <v>0</v>
      </c>
      <c r="AR185" s="153" t="s">
        <v>157</v>
      </c>
      <c r="AT185" s="153" t="s">
        <v>136</v>
      </c>
      <c r="AU185" s="153" t="s">
        <v>82</v>
      </c>
      <c r="AY185" s="13" t="s">
        <v>133</v>
      </c>
      <c r="BE185" s="154">
        <f>IF(N185="základná",J185,0)</f>
        <v>0</v>
      </c>
      <c r="BF185" s="154">
        <f>IF(N185="znížená",J185,0)</f>
        <v>0</v>
      </c>
      <c r="BG185" s="154">
        <f>IF(N185="zákl. prenesená",J185,0)</f>
        <v>0</v>
      </c>
      <c r="BH185" s="154">
        <f>IF(N185="zníž. prenesená",J185,0)</f>
        <v>0</v>
      </c>
      <c r="BI185" s="154">
        <f>IF(N185="nulová",J185,0)</f>
        <v>0</v>
      </c>
      <c r="BJ185" s="13" t="s">
        <v>82</v>
      </c>
      <c r="BK185" s="154">
        <f>ROUND(I185*H185,2)</f>
        <v>0</v>
      </c>
      <c r="BL185" s="13" t="s">
        <v>157</v>
      </c>
      <c r="BM185" s="153" t="s">
        <v>314</v>
      </c>
    </row>
    <row r="186" spans="2:65" s="1" customFormat="1" ht="21.75" customHeight="1">
      <c r="B186" s="142"/>
      <c r="C186" s="143" t="s">
        <v>315</v>
      </c>
      <c r="D186" s="143" t="s">
        <v>136</v>
      </c>
      <c r="E186" s="144" t="s">
        <v>316</v>
      </c>
      <c r="F186" s="145" t="s">
        <v>317</v>
      </c>
      <c r="G186" s="146" t="s">
        <v>269</v>
      </c>
      <c r="H186" s="147">
        <v>2.68</v>
      </c>
      <c r="I186" s="148"/>
      <c r="J186" s="148">
        <f>ROUND(I186*H186,2)</f>
        <v>0</v>
      </c>
      <c r="K186" s="149"/>
      <c r="L186" s="27"/>
      <c r="M186" s="150" t="s">
        <v>1</v>
      </c>
      <c r="N186" s="121" t="s">
        <v>37</v>
      </c>
      <c r="O186" s="151">
        <v>0</v>
      </c>
      <c r="P186" s="151">
        <f>O186*H186</f>
        <v>0</v>
      </c>
      <c r="Q186" s="151">
        <v>0</v>
      </c>
      <c r="R186" s="151">
        <f>Q186*H186</f>
        <v>0</v>
      </c>
      <c r="S186" s="151">
        <v>0</v>
      </c>
      <c r="T186" s="152">
        <f>S186*H186</f>
        <v>0</v>
      </c>
      <c r="AR186" s="153" t="s">
        <v>157</v>
      </c>
      <c r="AT186" s="153" t="s">
        <v>136</v>
      </c>
      <c r="AU186" s="153" t="s">
        <v>82</v>
      </c>
      <c r="AY186" s="13" t="s">
        <v>133</v>
      </c>
      <c r="BE186" s="154">
        <f>IF(N186="základná",J186,0)</f>
        <v>0</v>
      </c>
      <c r="BF186" s="154">
        <f>IF(N186="znížená",J186,0)</f>
        <v>0</v>
      </c>
      <c r="BG186" s="154">
        <f>IF(N186="zákl. prenesená",J186,0)</f>
        <v>0</v>
      </c>
      <c r="BH186" s="154">
        <f>IF(N186="zníž. prenesená",J186,0)</f>
        <v>0</v>
      </c>
      <c r="BI186" s="154">
        <f>IF(N186="nulová",J186,0)</f>
        <v>0</v>
      </c>
      <c r="BJ186" s="13" t="s">
        <v>82</v>
      </c>
      <c r="BK186" s="154">
        <f>ROUND(I186*H186,2)</f>
        <v>0</v>
      </c>
      <c r="BL186" s="13" t="s">
        <v>157</v>
      </c>
      <c r="BM186" s="153" t="s">
        <v>318</v>
      </c>
    </row>
    <row r="187" spans="2:65" s="11" customFormat="1" ht="22.9" customHeight="1">
      <c r="B187" s="131"/>
      <c r="D187" s="132" t="s">
        <v>70</v>
      </c>
      <c r="E187" s="140" t="s">
        <v>319</v>
      </c>
      <c r="F187" s="140" t="s">
        <v>320</v>
      </c>
      <c r="J187" s="141">
        <f>BK187</f>
        <v>0</v>
      </c>
      <c r="L187" s="131"/>
      <c r="M187" s="135"/>
      <c r="P187" s="136">
        <f>SUM(P188:P191)</f>
        <v>2.4500199999999999</v>
      </c>
      <c r="R187" s="136">
        <f>SUM(R188:R191)</f>
        <v>5.2000000000000005E-2</v>
      </c>
      <c r="T187" s="137">
        <f>SUM(T188:T191)</f>
        <v>0</v>
      </c>
      <c r="AR187" s="132" t="s">
        <v>82</v>
      </c>
      <c r="AT187" s="138" t="s">
        <v>70</v>
      </c>
      <c r="AU187" s="138" t="s">
        <v>78</v>
      </c>
      <c r="AY187" s="132" t="s">
        <v>133</v>
      </c>
      <c r="BK187" s="139">
        <f>SUM(BK188:BK191)</f>
        <v>0</v>
      </c>
    </row>
    <row r="188" spans="2:65" s="1" customFormat="1" ht="33" customHeight="1">
      <c r="B188" s="142"/>
      <c r="C188" s="143" t="s">
        <v>321</v>
      </c>
      <c r="D188" s="143" t="s">
        <v>136</v>
      </c>
      <c r="E188" s="144" t="s">
        <v>322</v>
      </c>
      <c r="F188" s="145" t="s">
        <v>323</v>
      </c>
      <c r="G188" s="146" t="s">
        <v>165</v>
      </c>
      <c r="H188" s="147">
        <v>2</v>
      </c>
      <c r="I188" s="148"/>
      <c r="J188" s="148">
        <f>ROUND(I188*H188,2)</f>
        <v>0</v>
      </c>
      <c r="K188" s="149"/>
      <c r="L188" s="27"/>
      <c r="M188" s="150" t="s">
        <v>1</v>
      </c>
      <c r="N188" s="121" t="s">
        <v>37</v>
      </c>
      <c r="O188" s="151">
        <v>1.2250099999999999</v>
      </c>
      <c r="P188" s="151">
        <f>O188*H188</f>
        <v>2.4500199999999999</v>
      </c>
      <c r="Q188" s="151">
        <v>0</v>
      </c>
      <c r="R188" s="151">
        <f>Q188*H188</f>
        <v>0</v>
      </c>
      <c r="S188" s="151">
        <v>0</v>
      </c>
      <c r="T188" s="152">
        <f>S188*H188</f>
        <v>0</v>
      </c>
      <c r="AR188" s="153" t="s">
        <v>157</v>
      </c>
      <c r="AT188" s="153" t="s">
        <v>136</v>
      </c>
      <c r="AU188" s="153" t="s">
        <v>82</v>
      </c>
      <c r="AY188" s="13" t="s">
        <v>133</v>
      </c>
      <c r="BE188" s="154">
        <f>IF(N188="základná",J188,0)</f>
        <v>0</v>
      </c>
      <c r="BF188" s="154">
        <f>IF(N188="znížená",J188,0)</f>
        <v>0</v>
      </c>
      <c r="BG188" s="154">
        <f>IF(N188="zákl. prenesená",J188,0)</f>
        <v>0</v>
      </c>
      <c r="BH188" s="154">
        <f>IF(N188="zníž. prenesená",J188,0)</f>
        <v>0</v>
      </c>
      <c r="BI188" s="154">
        <f>IF(N188="nulová",J188,0)</f>
        <v>0</v>
      </c>
      <c r="BJ188" s="13" t="s">
        <v>82</v>
      </c>
      <c r="BK188" s="154">
        <f>ROUND(I188*H188,2)</f>
        <v>0</v>
      </c>
      <c r="BL188" s="13" t="s">
        <v>157</v>
      </c>
      <c r="BM188" s="153" t="s">
        <v>324</v>
      </c>
    </row>
    <row r="189" spans="2:65" s="1" customFormat="1" ht="24.2" customHeight="1">
      <c r="B189" s="142"/>
      <c r="C189" s="155" t="s">
        <v>325</v>
      </c>
      <c r="D189" s="155" t="s">
        <v>168</v>
      </c>
      <c r="E189" s="156" t="s">
        <v>326</v>
      </c>
      <c r="F189" s="157" t="s">
        <v>327</v>
      </c>
      <c r="G189" s="158" t="s">
        <v>165</v>
      </c>
      <c r="H189" s="159">
        <v>2</v>
      </c>
      <c r="I189" s="160"/>
      <c r="J189" s="160">
        <f>ROUND(I189*H189,2)</f>
        <v>0</v>
      </c>
      <c r="K189" s="161"/>
      <c r="L189" s="162"/>
      <c r="M189" s="163" t="s">
        <v>1</v>
      </c>
      <c r="N189" s="164" t="s">
        <v>37</v>
      </c>
      <c r="O189" s="151">
        <v>0</v>
      </c>
      <c r="P189" s="151">
        <f>O189*H189</f>
        <v>0</v>
      </c>
      <c r="Q189" s="151">
        <v>1E-3</v>
      </c>
      <c r="R189" s="151">
        <f>Q189*H189</f>
        <v>2E-3</v>
      </c>
      <c r="S189" s="151">
        <v>0</v>
      </c>
      <c r="T189" s="152">
        <f>S189*H189</f>
        <v>0</v>
      </c>
      <c r="AR189" s="153" t="s">
        <v>254</v>
      </c>
      <c r="AT189" s="153" t="s">
        <v>168</v>
      </c>
      <c r="AU189" s="153" t="s">
        <v>82</v>
      </c>
      <c r="AY189" s="13" t="s">
        <v>133</v>
      </c>
      <c r="BE189" s="154">
        <f>IF(N189="základná",J189,0)</f>
        <v>0</v>
      </c>
      <c r="BF189" s="154">
        <f>IF(N189="znížená",J189,0)</f>
        <v>0</v>
      </c>
      <c r="BG189" s="154">
        <f>IF(N189="zákl. prenesená",J189,0)</f>
        <v>0</v>
      </c>
      <c r="BH189" s="154">
        <f>IF(N189="zníž. prenesená",J189,0)</f>
        <v>0</v>
      </c>
      <c r="BI189" s="154">
        <f>IF(N189="nulová",J189,0)</f>
        <v>0</v>
      </c>
      <c r="BJ189" s="13" t="s">
        <v>82</v>
      </c>
      <c r="BK189" s="154">
        <f>ROUND(I189*H189,2)</f>
        <v>0</v>
      </c>
      <c r="BL189" s="13" t="s">
        <v>157</v>
      </c>
      <c r="BM189" s="153" t="s">
        <v>328</v>
      </c>
    </row>
    <row r="190" spans="2:65" s="1" customFormat="1" ht="24.2" customHeight="1">
      <c r="B190" s="142"/>
      <c r="C190" s="155" t="s">
        <v>329</v>
      </c>
      <c r="D190" s="155" t="s">
        <v>168</v>
      </c>
      <c r="E190" s="156" t="s">
        <v>330</v>
      </c>
      <c r="F190" s="157" t="s">
        <v>331</v>
      </c>
      <c r="G190" s="158" t="s">
        <v>165</v>
      </c>
      <c r="H190" s="159">
        <v>2</v>
      </c>
      <c r="I190" s="160"/>
      <c r="J190" s="160">
        <f>ROUND(I190*H190,2)</f>
        <v>0</v>
      </c>
      <c r="K190" s="161"/>
      <c r="L190" s="162"/>
      <c r="M190" s="163" t="s">
        <v>1</v>
      </c>
      <c r="N190" s="164" t="s">
        <v>37</v>
      </c>
      <c r="O190" s="151">
        <v>0</v>
      </c>
      <c r="P190" s="151">
        <f>O190*H190</f>
        <v>0</v>
      </c>
      <c r="Q190" s="151">
        <v>2.5000000000000001E-2</v>
      </c>
      <c r="R190" s="151">
        <f>Q190*H190</f>
        <v>0.05</v>
      </c>
      <c r="S190" s="151">
        <v>0</v>
      </c>
      <c r="T190" s="152">
        <f>S190*H190</f>
        <v>0</v>
      </c>
      <c r="AR190" s="153" t="s">
        <v>254</v>
      </c>
      <c r="AT190" s="153" t="s">
        <v>168</v>
      </c>
      <c r="AU190" s="153" t="s">
        <v>82</v>
      </c>
      <c r="AY190" s="13" t="s">
        <v>133</v>
      </c>
      <c r="BE190" s="154">
        <f>IF(N190="základná",J190,0)</f>
        <v>0</v>
      </c>
      <c r="BF190" s="154">
        <f>IF(N190="znížená",J190,0)</f>
        <v>0</v>
      </c>
      <c r="BG190" s="154">
        <f>IF(N190="zákl. prenesená",J190,0)</f>
        <v>0</v>
      </c>
      <c r="BH190" s="154">
        <f>IF(N190="zníž. prenesená",J190,0)</f>
        <v>0</v>
      </c>
      <c r="BI190" s="154">
        <f>IF(N190="nulová",J190,0)</f>
        <v>0</v>
      </c>
      <c r="BJ190" s="13" t="s">
        <v>82</v>
      </c>
      <c r="BK190" s="154">
        <f>ROUND(I190*H190,2)</f>
        <v>0</v>
      </c>
      <c r="BL190" s="13" t="s">
        <v>157</v>
      </c>
      <c r="BM190" s="153" t="s">
        <v>332</v>
      </c>
    </row>
    <row r="191" spans="2:65" s="1" customFormat="1" ht="24.2" customHeight="1">
      <c r="B191" s="142"/>
      <c r="C191" s="143" t="s">
        <v>333</v>
      </c>
      <c r="D191" s="143" t="s">
        <v>136</v>
      </c>
      <c r="E191" s="144" t="s">
        <v>334</v>
      </c>
      <c r="F191" s="145" t="s">
        <v>335</v>
      </c>
      <c r="G191" s="146" t="s">
        <v>269</v>
      </c>
      <c r="H191" s="147">
        <v>3.3450000000000002</v>
      </c>
      <c r="I191" s="148"/>
      <c r="J191" s="148">
        <f>ROUND(I191*H191,2)</f>
        <v>0</v>
      </c>
      <c r="K191" s="149"/>
      <c r="L191" s="27"/>
      <c r="M191" s="150" t="s">
        <v>1</v>
      </c>
      <c r="N191" s="121" t="s">
        <v>37</v>
      </c>
      <c r="O191" s="151">
        <v>0</v>
      </c>
      <c r="P191" s="151">
        <f>O191*H191</f>
        <v>0</v>
      </c>
      <c r="Q191" s="151">
        <v>0</v>
      </c>
      <c r="R191" s="151">
        <f>Q191*H191</f>
        <v>0</v>
      </c>
      <c r="S191" s="151">
        <v>0</v>
      </c>
      <c r="T191" s="152">
        <f>S191*H191</f>
        <v>0</v>
      </c>
      <c r="AR191" s="153" t="s">
        <v>157</v>
      </c>
      <c r="AT191" s="153" t="s">
        <v>136</v>
      </c>
      <c r="AU191" s="153" t="s">
        <v>82</v>
      </c>
      <c r="AY191" s="13" t="s">
        <v>133</v>
      </c>
      <c r="BE191" s="154">
        <f>IF(N191="základná",J191,0)</f>
        <v>0</v>
      </c>
      <c r="BF191" s="154">
        <f>IF(N191="znížená",J191,0)</f>
        <v>0</v>
      </c>
      <c r="BG191" s="154">
        <f>IF(N191="zákl. prenesená",J191,0)</f>
        <v>0</v>
      </c>
      <c r="BH191" s="154">
        <f>IF(N191="zníž. prenesená",J191,0)</f>
        <v>0</v>
      </c>
      <c r="BI191" s="154">
        <f>IF(N191="nulová",J191,0)</f>
        <v>0</v>
      </c>
      <c r="BJ191" s="13" t="s">
        <v>82</v>
      </c>
      <c r="BK191" s="154">
        <f>ROUND(I191*H191,2)</f>
        <v>0</v>
      </c>
      <c r="BL191" s="13" t="s">
        <v>157</v>
      </c>
      <c r="BM191" s="153" t="s">
        <v>336</v>
      </c>
    </row>
    <row r="192" spans="2:65" s="11" customFormat="1" ht="22.9" customHeight="1">
      <c r="B192" s="131"/>
      <c r="D192" s="132" t="s">
        <v>70</v>
      </c>
      <c r="E192" s="140" t="s">
        <v>337</v>
      </c>
      <c r="F192" s="140" t="s">
        <v>338</v>
      </c>
      <c r="J192" s="141">
        <f>BK192</f>
        <v>0</v>
      </c>
      <c r="L192" s="131"/>
      <c r="M192" s="135"/>
      <c r="P192" s="136">
        <f>SUM(P193:P196)</f>
        <v>4.2343200000000003</v>
      </c>
      <c r="R192" s="136">
        <f>SUM(R193:R196)</f>
        <v>8.6899999999999991E-2</v>
      </c>
      <c r="T192" s="137">
        <f>SUM(T193:T196)</f>
        <v>8.8784999999999989E-2</v>
      </c>
      <c r="AR192" s="132" t="s">
        <v>82</v>
      </c>
      <c r="AT192" s="138" t="s">
        <v>70</v>
      </c>
      <c r="AU192" s="138" t="s">
        <v>78</v>
      </c>
      <c r="AY192" s="132" t="s">
        <v>133</v>
      </c>
      <c r="BK192" s="139">
        <f>SUM(BK193:BK196)</f>
        <v>0</v>
      </c>
    </row>
    <row r="193" spans="2:65" s="1" customFormat="1" ht="16.5" customHeight="1">
      <c r="B193" s="142"/>
      <c r="C193" s="143" t="s">
        <v>339</v>
      </c>
      <c r="D193" s="143" t="s">
        <v>136</v>
      </c>
      <c r="E193" s="144" t="s">
        <v>340</v>
      </c>
      <c r="F193" s="145" t="s">
        <v>341</v>
      </c>
      <c r="G193" s="146" t="s">
        <v>144</v>
      </c>
      <c r="H193" s="147">
        <v>5.9189999999999996</v>
      </c>
      <c r="I193" s="148"/>
      <c r="J193" s="148">
        <f>ROUND(I193*H193,2)</f>
        <v>0</v>
      </c>
      <c r="K193" s="149"/>
      <c r="L193" s="27"/>
      <c r="M193" s="150" t="s">
        <v>1</v>
      </c>
      <c r="N193" s="121" t="s">
        <v>37</v>
      </c>
      <c r="O193" s="151">
        <v>0.04</v>
      </c>
      <c r="P193" s="151">
        <f>O193*H193</f>
        <v>0.23676</v>
      </c>
      <c r="Q193" s="151">
        <v>0</v>
      </c>
      <c r="R193" s="151">
        <f>Q193*H193</f>
        <v>0</v>
      </c>
      <c r="S193" s="151">
        <v>1.4999999999999999E-2</v>
      </c>
      <c r="T193" s="152">
        <f>S193*H193</f>
        <v>8.8784999999999989E-2</v>
      </c>
      <c r="AR193" s="153" t="s">
        <v>157</v>
      </c>
      <c r="AT193" s="153" t="s">
        <v>136</v>
      </c>
      <c r="AU193" s="153" t="s">
        <v>82</v>
      </c>
      <c r="AY193" s="13" t="s">
        <v>133</v>
      </c>
      <c r="BE193" s="154">
        <f>IF(N193="základná",J193,0)</f>
        <v>0</v>
      </c>
      <c r="BF193" s="154">
        <f>IF(N193="znížená",J193,0)</f>
        <v>0</v>
      </c>
      <c r="BG193" s="154">
        <f>IF(N193="zákl. prenesená",J193,0)</f>
        <v>0</v>
      </c>
      <c r="BH193" s="154">
        <f>IF(N193="zníž. prenesená",J193,0)</f>
        <v>0</v>
      </c>
      <c r="BI193" s="154">
        <f>IF(N193="nulová",J193,0)</f>
        <v>0</v>
      </c>
      <c r="BJ193" s="13" t="s">
        <v>82</v>
      </c>
      <c r="BK193" s="154">
        <f>ROUND(I193*H193,2)</f>
        <v>0</v>
      </c>
      <c r="BL193" s="13" t="s">
        <v>157</v>
      </c>
      <c r="BM193" s="153" t="s">
        <v>342</v>
      </c>
    </row>
    <row r="194" spans="2:65" s="1" customFormat="1" ht="24.2" customHeight="1">
      <c r="B194" s="142"/>
      <c r="C194" s="143" t="s">
        <v>343</v>
      </c>
      <c r="D194" s="143" t="s">
        <v>136</v>
      </c>
      <c r="E194" s="144" t="s">
        <v>344</v>
      </c>
      <c r="F194" s="145" t="s">
        <v>345</v>
      </c>
      <c r="G194" s="146" t="s">
        <v>139</v>
      </c>
      <c r="H194" s="147">
        <v>6</v>
      </c>
      <c r="I194" s="148"/>
      <c r="J194" s="148">
        <f>ROUND(I194*H194,2)</f>
        <v>0</v>
      </c>
      <c r="K194" s="149"/>
      <c r="L194" s="27"/>
      <c r="M194" s="150" t="s">
        <v>1</v>
      </c>
      <c r="N194" s="121" t="s">
        <v>37</v>
      </c>
      <c r="O194" s="151">
        <v>0.66625999999999996</v>
      </c>
      <c r="P194" s="151">
        <f>O194*H194</f>
        <v>3.99756</v>
      </c>
      <c r="Q194" s="151">
        <v>4.2000000000000002E-4</v>
      </c>
      <c r="R194" s="151">
        <f>Q194*H194</f>
        <v>2.5200000000000001E-3</v>
      </c>
      <c r="S194" s="151">
        <v>0</v>
      </c>
      <c r="T194" s="152">
        <f>S194*H194</f>
        <v>0</v>
      </c>
      <c r="AR194" s="153" t="s">
        <v>157</v>
      </c>
      <c r="AT194" s="153" t="s">
        <v>136</v>
      </c>
      <c r="AU194" s="153" t="s">
        <v>82</v>
      </c>
      <c r="AY194" s="13" t="s">
        <v>133</v>
      </c>
      <c r="BE194" s="154">
        <f>IF(N194="základná",J194,0)</f>
        <v>0</v>
      </c>
      <c r="BF194" s="154">
        <f>IF(N194="znížená",J194,0)</f>
        <v>0</v>
      </c>
      <c r="BG194" s="154">
        <f>IF(N194="zákl. prenesená",J194,0)</f>
        <v>0</v>
      </c>
      <c r="BH194" s="154">
        <f>IF(N194="zníž. prenesená",J194,0)</f>
        <v>0</v>
      </c>
      <c r="BI194" s="154">
        <f>IF(N194="nulová",J194,0)</f>
        <v>0</v>
      </c>
      <c r="BJ194" s="13" t="s">
        <v>82</v>
      </c>
      <c r="BK194" s="154">
        <f>ROUND(I194*H194,2)</f>
        <v>0</v>
      </c>
      <c r="BL194" s="13" t="s">
        <v>157</v>
      </c>
      <c r="BM194" s="153" t="s">
        <v>346</v>
      </c>
    </row>
    <row r="195" spans="2:65" s="1" customFormat="1" ht="24.2" customHeight="1">
      <c r="B195" s="142"/>
      <c r="C195" s="155" t="s">
        <v>347</v>
      </c>
      <c r="D195" s="155" t="s">
        <v>168</v>
      </c>
      <c r="E195" s="156" t="s">
        <v>348</v>
      </c>
      <c r="F195" s="157" t="s">
        <v>349</v>
      </c>
      <c r="G195" s="158" t="s">
        <v>165</v>
      </c>
      <c r="H195" s="159">
        <v>1</v>
      </c>
      <c r="I195" s="160"/>
      <c r="J195" s="160">
        <f>ROUND(I195*H195,2)</f>
        <v>0</v>
      </c>
      <c r="K195" s="161"/>
      <c r="L195" s="162"/>
      <c r="M195" s="163" t="s">
        <v>1</v>
      </c>
      <c r="N195" s="164" t="s">
        <v>37</v>
      </c>
      <c r="O195" s="151">
        <v>0</v>
      </c>
      <c r="P195" s="151">
        <f>O195*H195</f>
        <v>0</v>
      </c>
      <c r="Q195" s="151">
        <v>8.4379999999999997E-2</v>
      </c>
      <c r="R195" s="151">
        <f>Q195*H195</f>
        <v>8.4379999999999997E-2</v>
      </c>
      <c r="S195" s="151">
        <v>0</v>
      </c>
      <c r="T195" s="152">
        <f>S195*H195</f>
        <v>0</v>
      </c>
      <c r="AR195" s="153" t="s">
        <v>254</v>
      </c>
      <c r="AT195" s="153" t="s">
        <v>168</v>
      </c>
      <c r="AU195" s="153" t="s">
        <v>82</v>
      </c>
      <c r="AY195" s="13" t="s">
        <v>133</v>
      </c>
      <c r="BE195" s="154">
        <f>IF(N195="základná",J195,0)</f>
        <v>0</v>
      </c>
      <c r="BF195" s="154">
        <f>IF(N195="znížená",J195,0)</f>
        <v>0</v>
      </c>
      <c r="BG195" s="154">
        <f>IF(N195="zákl. prenesená",J195,0)</f>
        <v>0</v>
      </c>
      <c r="BH195" s="154">
        <f>IF(N195="zníž. prenesená",J195,0)</f>
        <v>0</v>
      </c>
      <c r="BI195" s="154">
        <f>IF(N195="nulová",J195,0)</f>
        <v>0</v>
      </c>
      <c r="BJ195" s="13" t="s">
        <v>82</v>
      </c>
      <c r="BK195" s="154">
        <f>ROUND(I195*H195,2)</f>
        <v>0</v>
      </c>
      <c r="BL195" s="13" t="s">
        <v>157</v>
      </c>
      <c r="BM195" s="153" t="s">
        <v>350</v>
      </c>
    </row>
    <row r="196" spans="2:65" s="1" customFormat="1" ht="24.2" customHeight="1">
      <c r="B196" s="142"/>
      <c r="C196" s="143" t="s">
        <v>351</v>
      </c>
      <c r="D196" s="143" t="s">
        <v>136</v>
      </c>
      <c r="E196" s="144" t="s">
        <v>352</v>
      </c>
      <c r="F196" s="145" t="s">
        <v>353</v>
      </c>
      <c r="G196" s="146" t="s">
        <v>269</v>
      </c>
      <c r="H196" s="147">
        <v>11.052</v>
      </c>
      <c r="I196" s="148"/>
      <c r="J196" s="148">
        <f>ROUND(I196*H196,2)</f>
        <v>0</v>
      </c>
      <c r="K196" s="149"/>
      <c r="L196" s="27"/>
      <c r="M196" s="150" t="s">
        <v>1</v>
      </c>
      <c r="N196" s="121" t="s">
        <v>37</v>
      </c>
      <c r="O196" s="151">
        <v>0</v>
      </c>
      <c r="P196" s="151">
        <f>O196*H196</f>
        <v>0</v>
      </c>
      <c r="Q196" s="151">
        <v>0</v>
      </c>
      <c r="R196" s="151">
        <f>Q196*H196</f>
        <v>0</v>
      </c>
      <c r="S196" s="151">
        <v>0</v>
      </c>
      <c r="T196" s="152">
        <f>S196*H196</f>
        <v>0</v>
      </c>
      <c r="AR196" s="153" t="s">
        <v>157</v>
      </c>
      <c r="AT196" s="153" t="s">
        <v>136</v>
      </c>
      <c r="AU196" s="153" t="s">
        <v>82</v>
      </c>
      <c r="AY196" s="13" t="s">
        <v>133</v>
      </c>
      <c r="BE196" s="154">
        <f>IF(N196="základná",J196,0)</f>
        <v>0</v>
      </c>
      <c r="BF196" s="154">
        <f>IF(N196="znížená",J196,0)</f>
        <v>0</v>
      </c>
      <c r="BG196" s="154">
        <f>IF(N196="zákl. prenesená",J196,0)</f>
        <v>0</v>
      </c>
      <c r="BH196" s="154">
        <f>IF(N196="zníž. prenesená",J196,0)</f>
        <v>0</v>
      </c>
      <c r="BI196" s="154">
        <f>IF(N196="nulová",J196,0)</f>
        <v>0</v>
      </c>
      <c r="BJ196" s="13" t="s">
        <v>82</v>
      </c>
      <c r="BK196" s="154">
        <f>ROUND(I196*H196,2)</f>
        <v>0</v>
      </c>
      <c r="BL196" s="13" t="s">
        <v>157</v>
      </c>
      <c r="BM196" s="153" t="s">
        <v>354</v>
      </c>
    </row>
    <row r="197" spans="2:65" s="11" customFormat="1" ht="22.9" customHeight="1">
      <c r="B197" s="131"/>
      <c r="D197" s="132" t="s">
        <v>70</v>
      </c>
      <c r="E197" s="140" t="s">
        <v>355</v>
      </c>
      <c r="F197" s="140" t="s">
        <v>356</v>
      </c>
      <c r="J197" s="141">
        <f>BK197</f>
        <v>0</v>
      </c>
      <c r="L197" s="131"/>
      <c r="M197" s="135"/>
      <c r="P197" s="136">
        <f>SUM(P198:P201)</f>
        <v>0.87077099999999996</v>
      </c>
      <c r="R197" s="136">
        <f>SUM(R198:R201)</f>
        <v>8.3999999999999995E-3</v>
      </c>
      <c r="T197" s="137">
        <f>SUM(T198:T201)</f>
        <v>1.44E-2</v>
      </c>
      <c r="AR197" s="132" t="s">
        <v>82</v>
      </c>
      <c r="AT197" s="138" t="s">
        <v>70</v>
      </c>
      <c r="AU197" s="138" t="s">
        <v>78</v>
      </c>
      <c r="AY197" s="132" t="s">
        <v>133</v>
      </c>
      <c r="BK197" s="139">
        <f>SUM(BK198:BK201)</f>
        <v>0</v>
      </c>
    </row>
    <row r="198" spans="2:65" s="1" customFormat="1" ht="24.2" customHeight="1">
      <c r="B198" s="142"/>
      <c r="C198" s="143" t="s">
        <v>357</v>
      </c>
      <c r="D198" s="143" t="s">
        <v>136</v>
      </c>
      <c r="E198" s="144" t="s">
        <v>358</v>
      </c>
      <c r="F198" s="145" t="s">
        <v>359</v>
      </c>
      <c r="G198" s="146" t="s">
        <v>165</v>
      </c>
      <c r="H198" s="147">
        <v>3</v>
      </c>
      <c r="I198" s="148"/>
      <c r="J198" s="148">
        <f>ROUND(I198*H198,2)</f>
        <v>0</v>
      </c>
      <c r="K198" s="149"/>
      <c r="L198" s="27"/>
      <c r="M198" s="150" t="s">
        <v>1</v>
      </c>
      <c r="N198" s="121" t="s">
        <v>37</v>
      </c>
      <c r="O198" s="151">
        <v>0.218</v>
      </c>
      <c r="P198" s="151">
        <f>O198*H198</f>
        <v>0.65400000000000003</v>
      </c>
      <c r="Q198" s="151">
        <v>0</v>
      </c>
      <c r="R198" s="151">
        <f>Q198*H198</f>
        <v>0</v>
      </c>
      <c r="S198" s="151">
        <v>0</v>
      </c>
      <c r="T198" s="152">
        <f>S198*H198</f>
        <v>0</v>
      </c>
      <c r="AR198" s="153" t="s">
        <v>157</v>
      </c>
      <c r="AT198" s="153" t="s">
        <v>136</v>
      </c>
      <c r="AU198" s="153" t="s">
        <v>82</v>
      </c>
      <c r="AY198" s="13" t="s">
        <v>133</v>
      </c>
      <c r="BE198" s="154">
        <f>IF(N198="základná",J198,0)</f>
        <v>0</v>
      </c>
      <c r="BF198" s="154">
        <f>IF(N198="znížená",J198,0)</f>
        <v>0</v>
      </c>
      <c r="BG198" s="154">
        <f>IF(N198="zákl. prenesená",J198,0)</f>
        <v>0</v>
      </c>
      <c r="BH198" s="154">
        <f>IF(N198="zníž. prenesená",J198,0)</f>
        <v>0</v>
      </c>
      <c r="BI198" s="154">
        <f>IF(N198="nulová",J198,0)</f>
        <v>0</v>
      </c>
      <c r="BJ198" s="13" t="s">
        <v>82</v>
      </c>
      <c r="BK198" s="154">
        <f>ROUND(I198*H198,2)</f>
        <v>0</v>
      </c>
      <c r="BL198" s="13" t="s">
        <v>157</v>
      </c>
      <c r="BM198" s="153" t="s">
        <v>360</v>
      </c>
    </row>
    <row r="199" spans="2:65" s="1" customFormat="1" ht="16.5" customHeight="1">
      <c r="B199" s="142"/>
      <c r="C199" s="155" t="s">
        <v>361</v>
      </c>
      <c r="D199" s="155" t="s">
        <v>168</v>
      </c>
      <c r="E199" s="156" t="s">
        <v>362</v>
      </c>
      <c r="F199" s="157" t="s">
        <v>363</v>
      </c>
      <c r="G199" s="158" t="s">
        <v>165</v>
      </c>
      <c r="H199" s="159">
        <v>3</v>
      </c>
      <c r="I199" s="160"/>
      <c r="J199" s="160">
        <f>ROUND(I199*H199,2)</f>
        <v>0</v>
      </c>
      <c r="K199" s="161"/>
      <c r="L199" s="162"/>
      <c r="M199" s="163" t="s">
        <v>1</v>
      </c>
      <c r="N199" s="164" t="s">
        <v>37</v>
      </c>
      <c r="O199" s="151">
        <v>0</v>
      </c>
      <c r="P199" s="151">
        <f>O199*H199</f>
        <v>0</v>
      </c>
      <c r="Q199" s="151">
        <v>2.8E-3</v>
      </c>
      <c r="R199" s="151">
        <f>Q199*H199</f>
        <v>8.3999999999999995E-3</v>
      </c>
      <c r="S199" s="151">
        <v>0</v>
      </c>
      <c r="T199" s="152">
        <f>S199*H199</f>
        <v>0</v>
      </c>
      <c r="AR199" s="153" t="s">
        <v>254</v>
      </c>
      <c r="AT199" s="153" t="s">
        <v>168</v>
      </c>
      <c r="AU199" s="153" t="s">
        <v>82</v>
      </c>
      <c r="AY199" s="13" t="s">
        <v>133</v>
      </c>
      <c r="BE199" s="154">
        <f>IF(N199="základná",J199,0)</f>
        <v>0</v>
      </c>
      <c r="BF199" s="154">
        <f>IF(N199="znížená",J199,0)</f>
        <v>0</v>
      </c>
      <c r="BG199" s="154">
        <f>IF(N199="zákl. prenesená",J199,0)</f>
        <v>0</v>
      </c>
      <c r="BH199" s="154">
        <f>IF(N199="zníž. prenesená",J199,0)</f>
        <v>0</v>
      </c>
      <c r="BI199" s="154">
        <f>IF(N199="nulová",J199,0)</f>
        <v>0</v>
      </c>
      <c r="BJ199" s="13" t="s">
        <v>82</v>
      </c>
      <c r="BK199" s="154">
        <f>ROUND(I199*H199,2)</f>
        <v>0</v>
      </c>
      <c r="BL199" s="13" t="s">
        <v>157</v>
      </c>
      <c r="BM199" s="153" t="s">
        <v>364</v>
      </c>
    </row>
    <row r="200" spans="2:65" s="1" customFormat="1" ht="24.2" customHeight="1">
      <c r="B200" s="142"/>
      <c r="C200" s="143" t="s">
        <v>365</v>
      </c>
      <c r="D200" s="143" t="s">
        <v>136</v>
      </c>
      <c r="E200" s="144" t="s">
        <v>366</v>
      </c>
      <c r="F200" s="145" t="s">
        <v>367</v>
      </c>
      <c r="G200" s="146" t="s">
        <v>165</v>
      </c>
      <c r="H200" s="147">
        <v>3</v>
      </c>
      <c r="I200" s="148"/>
      <c r="J200" s="148">
        <f>ROUND(I200*H200,2)</f>
        <v>0</v>
      </c>
      <c r="K200" s="149"/>
      <c r="L200" s="27"/>
      <c r="M200" s="150" t="s">
        <v>1</v>
      </c>
      <c r="N200" s="121" t="s">
        <v>37</v>
      </c>
      <c r="O200" s="151">
        <v>7.2257000000000002E-2</v>
      </c>
      <c r="P200" s="151">
        <f>O200*H200</f>
        <v>0.21677099999999999</v>
      </c>
      <c r="Q200" s="151">
        <v>0</v>
      </c>
      <c r="R200" s="151">
        <f>Q200*H200</f>
        <v>0</v>
      </c>
      <c r="S200" s="151">
        <v>4.7999999999999996E-3</v>
      </c>
      <c r="T200" s="152">
        <f>S200*H200</f>
        <v>1.44E-2</v>
      </c>
      <c r="AR200" s="153" t="s">
        <v>157</v>
      </c>
      <c r="AT200" s="153" t="s">
        <v>136</v>
      </c>
      <c r="AU200" s="153" t="s">
        <v>82</v>
      </c>
      <c r="AY200" s="13" t="s">
        <v>133</v>
      </c>
      <c r="BE200" s="154">
        <f>IF(N200="základná",J200,0)</f>
        <v>0</v>
      </c>
      <c r="BF200" s="154">
        <f>IF(N200="znížená",J200,0)</f>
        <v>0</v>
      </c>
      <c r="BG200" s="154">
        <f>IF(N200="zákl. prenesená",J200,0)</f>
        <v>0</v>
      </c>
      <c r="BH200" s="154">
        <f>IF(N200="zníž. prenesená",J200,0)</f>
        <v>0</v>
      </c>
      <c r="BI200" s="154">
        <f>IF(N200="nulová",J200,0)</f>
        <v>0</v>
      </c>
      <c r="BJ200" s="13" t="s">
        <v>82</v>
      </c>
      <c r="BK200" s="154">
        <f>ROUND(I200*H200,2)</f>
        <v>0</v>
      </c>
      <c r="BL200" s="13" t="s">
        <v>157</v>
      </c>
      <c r="BM200" s="153" t="s">
        <v>368</v>
      </c>
    </row>
    <row r="201" spans="2:65" s="1" customFormat="1" ht="24.2" customHeight="1">
      <c r="B201" s="142"/>
      <c r="C201" s="143" t="s">
        <v>369</v>
      </c>
      <c r="D201" s="143" t="s">
        <v>136</v>
      </c>
      <c r="E201" s="144" t="s">
        <v>370</v>
      </c>
      <c r="F201" s="145" t="s">
        <v>371</v>
      </c>
      <c r="G201" s="146" t="s">
        <v>269</v>
      </c>
      <c r="H201" s="147">
        <v>0.72799999999999998</v>
      </c>
      <c r="I201" s="148"/>
      <c r="J201" s="148">
        <f>ROUND(I201*H201,2)</f>
        <v>0</v>
      </c>
      <c r="K201" s="149"/>
      <c r="L201" s="27"/>
      <c r="M201" s="150" t="s">
        <v>1</v>
      </c>
      <c r="N201" s="121" t="s">
        <v>37</v>
      </c>
      <c r="O201" s="151">
        <v>0</v>
      </c>
      <c r="P201" s="151">
        <f>O201*H201</f>
        <v>0</v>
      </c>
      <c r="Q201" s="151">
        <v>0</v>
      </c>
      <c r="R201" s="151">
        <f>Q201*H201</f>
        <v>0</v>
      </c>
      <c r="S201" s="151">
        <v>0</v>
      </c>
      <c r="T201" s="152">
        <f>S201*H201</f>
        <v>0</v>
      </c>
      <c r="AR201" s="153" t="s">
        <v>157</v>
      </c>
      <c r="AT201" s="153" t="s">
        <v>136</v>
      </c>
      <c r="AU201" s="153" t="s">
        <v>82</v>
      </c>
      <c r="AY201" s="13" t="s">
        <v>133</v>
      </c>
      <c r="BE201" s="154">
        <f>IF(N201="základná",J201,0)</f>
        <v>0</v>
      </c>
      <c r="BF201" s="154">
        <f>IF(N201="znížená",J201,0)</f>
        <v>0</v>
      </c>
      <c r="BG201" s="154">
        <f>IF(N201="zákl. prenesená",J201,0)</f>
        <v>0</v>
      </c>
      <c r="BH201" s="154">
        <f>IF(N201="zníž. prenesená",J201,0)</f>
        <v>0</v>
      </c>
      <c r="BI201" s="154">
        <f>IF(N201="nulová",J201,0)</f>
        <v>0</v>
      </c>
      <c r="BJ201" s="13" t="s">
        <v>82</v>
      </c>
      <c r="BK201" s="154">
        <f>ROUND(I201*H201,2)</f>
        <v>0</v>
      </c>
      <c r="BL201" s="13" t="s">
        <v>157</v>
      </c>
      <c r="BM201" s="153" t="s">
        <v>372</v>
      </c>
    </row>
    <row r="202" spans="2:65" s="11" customFormat="1" ht="22.9" customHeight="1">
      <c r="B202" s="131"/>
      <c r="D202" s="132" t="s">
        <v>70</v>
      </c>
      <c r="E202" s="140" t="s">
        <v>373</v>
      </c>
      <c r="F202" s="140" t="s">
        <v>374</v>
      </c>
      <c r="J202" s="141">
        <f>BK202</f>
        <v>0</v>
      </c>
      <c r="L202" s="131"/>
      <c r="M202" s="135"/>
      <c r="P202" s="136">
        <f>SUM(P203:P205)</f>
        <v>12.16091445</v>
      </c>
      <c r="R202" s="136">
        <f>SUM(R203:R205)</f>
        <v>0.39746615900000004</v>
      </c>
      <c r="T202" s="137">
        <f>SUM(T203:T205)</f>
        <v>0</v>
      </c>
      <c r="AR202" s="132" t="s">
        <v>82</v>
      </c>
      <c r="AT202" s="138" t="s">
        <v>70</v>
      </c>
      <c r="AU202" s="138" t="s">
        <v>78</v>
      </c>
      <c r="AY202" s="132" t="s">
        <v>133</v>
      </c>
      <c r="BK202" s="139">
        <f>SUM(BK203:BK205)</f>
        <v>0</v>
      </c>
    </row>
    <row r="203" spans="2:65" s="1" customFormat="1" ht="24.2" customHeight="1">
      <c r="B203" s="142"/>
      <c r="C203" s="143" t="s">
        <v>375</v>
      </c>
      <c r="D203" s="143" t="s">
        <v>136</v>
      </c>
      <c r="E203" s="144" t="s">
        <v>376</v>
      </c>
      <c r="F203" s="145" t="s">
        <v>377</v>
      </c>
      <c r="G203" s="146" t="s">
        <v>144</v>
      </c>
      <c r="H203" s="147">
        <v>14.797000000000001</v>
      </c>
      <c r="I203" s="148"/>
      <c r="J203" s="148">
        <f>ROUND(I203*H203,2)</f>
        <v>0</v>
      </c>
      <c r="K203" s="149"/>
      <c r="L203" s="27"/>
      <c r="M203" s="150" t="s">
        <v>1</v>
      </c>
      <c r="N203" s="121" t="s">
        <v>37</v>
      </c>
      <c r="O203" s="151">
        <v>0.82184999999999997</v>
      </c>
      <c r="P203" s="151">
        <f>O203*H203</f>
        <v>12.16091445</v>
      </c>
      <c r="Q203" s="151">
        <v>3.6470000000000001E-3</v>
      </c>
      <c r="R203" s="151">
        <f>Q203*H203</f>
        <v>5.3964659000000005E-2</v>
      </c>
      <c r="S203" s="151">
        <v>0</v>
      </c>
      <c r="T203" s="152">
        <f>S203*H203</f>
        <v>0</v>
      </c>
      <c r="AR203" s="153" t="s">
        <v>157</v>
      </c>
      <c r="AT203" s="153" t="s">
        <v>136</v>
      </c>
      <c r="AU203" s="153" t="s">
        <v>82</v>
      </c>
      <c r="AY203" s="13" t="s">
        <v>133</v>
      </c>
      <c r="BE203" s="154">
        <f>IF(N203="základná",J203,0)</f>
        <v>0</v>
      </c>
      <c r="BF203" s="154">
        <f>IF(N203="znížená",J203,0)</f>
        <v>0</v>
      </c>
      <c r="BG203" s="154">
        <f>IF(N203="zákl. prenesená",J203,0)</f>
        <v>0</v>
      </c>
      <c r="BH203" s="154">
        <f>IF(N203="zníž. prenesená",J203,0)</f>
        <v>0</v>
      </c>
      <c r="BI203" s="154">
        <f>IF(N203="nulová",J203,0)</f>
        <v>0</v>
      </c>
      <c r="BJ203" s="13" t="s">
        <v>82</v>
      </c>
      <c r="BK203" s="154">
        <f>ROUND(I203*H203,2)</f>
        <v>0</v>
      </c>
      <c r="BL203" s="13" t="s">
        <v>157</v>
      </c>
      <c r="BM203" s="153" t="s">
        <v>378</v>
      </c>
    </row>
    <row r="204" spans="2:65" s="1" customFormat="1" ht="24.2" customHeight="1">
      <c r="B204" s="142"/>
      <c r="C204" s="155" t="s">
        <v>379</v>
      </c>
      <c r="D204" s="155" t="s">
        <v>168</v>
      </c>
      <c r="E204" s="156" t="s">
        <v>380</v>
      </c>
      <c r="F204" s="157" t="s">
        <v>381</v>
      </c>
      <c r="G204" s="158" t="s">
        <v>144</v>
      </c>
      <c r="H204" s="159">
        <v>15.685</v>
      </c>
      <c r="I204" s="160"/>
      <c r="J204" s="160">
        <f>ROUND(I204*H204,2)</f>
        <v>0</v>
      </c>
      <c r="K204" s="161"/>
      <c r="L204" s="162"/>
      <c r="M204" s="163" t="s">
        <v>1</v>
      </c>
      <c r="N204" s="164" t="s">
        <v>37</v>
      </c>
      <c r="O204" s="151">
        <v>0</v>
      </c>
      <c r="P204" s="151">
        <f>O204*H204</f>
        <v>0</v>
      </c>
      <c r="Q204" s="151">
        <v>2.1899999999999999E-2</v>
      </c>
      <c r="R204" s="151">
        <f>Q204*H204</f>
        <v>0.34350150000000002</v>
      </c>
      <c r="S204" s="151">
        <v>0</v>
      </c>
      <c r="T204" s="152">
        <f>S204*H204</f>
        <v>0</v>
      </c>
      <c r="AR204" s="153" t="s">
        <v>254</v>
      </c>
      <c r="AT204" s="153" t="s">
        <v>168</v>
      </c>
      <c r="AU204" s="153" t="s">
        <v>82</v>
      </c>
      <c r="AY204" s="13" t="s">
        <v>133</v>
      </c>
      <c r="BE204" s="154">
        <f>IF(N204="základná",J204,0)</f>
        <v>0</v>
      </c>
      <c r="BF204" s="154">
        <f>IF(N204="znížená",J204,0)</f>
        <v>0</v>
      </c>
      <c r="BG204" s="154">
        <f>IF(N204="zákl. prenesená",J204,0)</f>
        <v>0</v>
      </c>
      <c r="BH204" s="154">
        <f>IF(N204="zníž. prenesená",J204,0)</f>
        <v>0</v>
      </c>
      <c r="BI204" s="154">
        <f>IF(N204="nulová",J204,0)</f>
        <v>0</v>
      </c>
      <c r="BJ204" s="13" t="s">
        <v>82</v>
      </c>
      <c r="BK204" s="154">
        <f>ROUND(I204*H204,2)</f>
        <v>0</v>
      </c>
      <c r="BL204" s="13" t="s">
        <v>157</v>
      </c>
      <c r="BM204" s="153" t="s">
        <v>382</v>
      </c>
    </row>
    <row r="205" spans="2:65" s="1" customFormat="1" ht="24.2" customHeight="1">
      <c r="B205" s="142"/>
      <c r="C205" s="143" t="s">
        <v>383</v>
      </c>
      <c r="D205" s="143" t="s">
        <v>136</v>
      </c>
      <c r="E205" s="144" t="s">
        <v>384</v>
      </c>
      <c r="F205" s="145" t="s">
        <v>385</v>
      </c>
      <c r="G205" s="146" t="s">
        <v>269</v>
      </c>
      <c r="H205" s="147">
        <v>7.5060000000000002</v>
      </c>
      <c r="I205" s="148"/>
      <c r="J205" s="148">
        <f>ROUND(I205*H205,2)</f>
        <v>0</v>
      </c>
      <c r="K205" s="149"/>
      <c r="L205" s="27"/>
      <c r="M205" s="150" t="s">
        <v>1</v>
      </c>
      <c r="N205" s="121" t="s">
        <v>37</v>
      </c>
      <c r="O205" s="151">
        <v>0</v>
      </c>
      <c r="P205" s="151">
        <f>O205*H205</f>
        <v>0</v>
      </c>
      <c r="Q205" s="151">
        <v>0</v>
      </c>
      <c r="R205" s="151">
        <f>Q205*H205</f>
        <v>0</v>
      </c>
      <c r="S205" s="151">
        <v>0</v>
      </c>
      <c r="T205" s="152">
        <f>S205*H205</f>
        <v>0</v>
      </c>
      <c r="AR205" s="153" t="s">
        <v>157</v>
      </c>
      <c r="AT205" s="153" t="s">
        <v>136</v>
      </c>
      <c r="AU205" s="153" t="s">
        <v>82</v>
      </c>
      <c r="AY205" s="13" t="s">
        <v>133</v>
      </c>
      <c r="BE205" s="154">
        <f>IF(N205="základná",J205,0)</f>
        <v>0</v>
      </c>
      <c r="BF205" s="154">
        <f>IF(N205="znížená",J205,0)</f>
        <v>0</v>
      </c>
      <c r="BG205" s="154">
        <f>IF(N205="zákl. prenesená",J205,0)</f>
        <v>0</v>
      </c>
      <c r="BH205" s="154">
        <f>IF(N205="zníž. prenesená",J205,0)</f>
        <v>0</v>
      </c>
      <c r="BI205" s="154">
        <f>IF(N205="nulová",J205,0)</f>
        <v>0</v>
      </c>
      <c r="BJ205" s="13" t="s">
        <v>82</v>
      </c>
      <c r="BK205" s="154">
        <f>ROUND(I205*H205,2)</f>
        <v>0</v>
      </c>
      <c r="BL205" s="13" t="s">
        <v>157</v>
      </c>
      <c r="BM205" s="153" t="s">
        <v>386</v>
      </c>
    </row>
    <row r="206" spans="2:65" s="11" customFormat="1" ht="22.9" customHeight="1">
      <c r="B206" s="131"/>
      <c r="D206" s="132" t="s">
        <v>70</v>
      </c>
      <c r="E206" s="140" t="s">
        <v>387</v>
      </c>
      <c r="F206" s="140" t="s">
        <v>388</v>
      </c>
      <c r="J206" s="141">
        <f>BK206</f>
        <v>0</v>
      </c>
      <c r="L206" s="131"/>
      <c r="M206" s="135"/>
      <c r="P206" s="136">
        <f>SUM(P207:P209)</f>
        <v>52.699032000000003</v>
      </c>
      <c r="R206" s="136">
        <f>SUM(R207:R209)</f>
        <v>0.83836982999999987</v>
      </c>
      <c r="T206" s="137">
        <f>SUM(T207:T209)</f>
        <v>0</v>
      </c>
      <c r="AR206" s="132" t="s">
        <v>82</v>
      </c>
      <c r="AT206" s="138" t="s">
        <v>70</v>
      </c>
      <c r="AU206" s="138" t="s">
        <v>78</v>
      </c>
      <c r="AY206" s="132" t="s">
        <v>133</v>
      </c>
      <c r="BK206" s="139">
        <f>SUM(BK207:BK209)</f>
        <v>0</v>
      </c>
    </row>
    <row r="207" spans="2:65" s="1" customFormat="1" ht="33" customHeight="1">
      <c r="B207" s="142"/>
      <c r="C207" s="143" t="s">
        <v>389</v>
      </c>
      <c r="D207" s="143" t="s">
        <v>136</v>
      </c>
      <c r="E207" s="144" t="s">
        <v>390</v>
      </c>
      <c r="F207" s="145" t="s">
        <v>391</v>
      </c>
      <c r="G207" s="146" t="s">
        <v>144</v>
      </c>
      <c r="H207" s="147">
        <v>36.801000000000002</v>
      </c>
      <c r="I207" s="148"/>
      <c r="J207" s="148">
        <f>ROUND(I207*H207,2)</f>
        <v>0</v>
      </c>
      <c r="K207" s="149"/>
      <c r="L207" s="27"/>
      <c r="M207" s="150" t="s">
        <v>1</v>
      </c>
      <c r="N207" s="121" t="s">
        <v>37</v>
      </c>
      <c r="O207" s="151">
        <v>1.4319999999999999</v>
      </c>
      <c r="P207" s="151">
        <f>O207*H207</f>
        <v>52.699032000000003</v>
      </c>
      <c r="Q207" s="151">
        <v>3.15E-3</v>
      </c>
      <c r="R207" s="151">
        <f>Q207*H207</f>
        <v>0.11592315</v>
      </c>
      <c r="S207" s="151">
        <v>0</v>
      </c>
      <c r="T207" s="152">
        <f>S207*H207</f>
        <v>0</v>
      </c>
      <c r="AR207" s="153" t="s">
        <v>157</v>
      </c>
      <c r="AT207" s="153" t="s">
        <v>136</v>
      </c>
      <c r="AU207" s="153" t="s">
        <v>82</v>
      </c>
      <c r="AY207" s="13" t="s">
        <v>133</v>
      </c>
      <c r="BE207" s="154">
        <f>IF(N207="základná",J207,0)</f>
        <v>0</v>
      </c>
      <c r="BF207" s="154">
        <f>IF(N207="znížená",J207,0)</f>
        <v>0</v>
      </c>
      <c r="BG207" s="154">
        <f>IF(N207="zákl. prenesená",J207,0)</f>
        <v>0</v>
      </c>
      <c r="BH207" s="154">
        <f>IF(N207="zníž. prenesená",J207,0)</f>
        <v>0</v>
      </c>
      <c r="BI207" s="154">
        <f>IF(N207="nulová",J207,0)</f>
        <v>0</v>
      </c>
      <c r="BJ207" s="13" t="s">
        <v>82</v>
      </c>
      <c r="BK207" s="154">
        <f>ROUND(I207*H207,2)</f>
        <v>0</v>
      </c>
      <c r="BL207" s="13" t="s">
        <v>157</v>
      </c>
      <c r="BM207" s="153" t="s">
        <v>392</v>
      </c>
    </row>
    <row r="208" spans="2:65" s="1" customFormat="1" ht="16.5" customHeight="1">
      <c r="B208" s="142"/>
      <c r="C208" s="155" t="s">
        <v>393</v>
      </c>
      <c r="D208" s="155" t="s">
        <v>168</v>
      </c>
      <c r="E208" s="156" t="s">
        <v>394</v>
      </c>
      <c r="F208" s="157" t="s">
        <v>395</v>
      </c>
      <c r="G208" s="158" t="s">
        <v>144</v>
      </c>
      <c r="H208" s="159">
        <v>39.009</v>
      </c>
      <c r="I208" s="160"/>
      <c r="J208" s="160">
        <f>ROUND(I208*H208,2)</f>
        <v>0</v>
      </c>
      <c r="K208" s="161"/>
      <c r="L208" s="162"/>
      <c r="M208" s="163" t="s">
        <v>1</v>
      </c>
      <c r="N208" s="164" t="s">
        <v>37</v>
      </c>
      <c r="O208" s="151">
        <v>0</v>
      </c>
      <c r="P208" s="151">
        <f>O208*H208</f>
        <v>0</v>
      </c>
      <c r="Q208" s="151">
        <v>1.8519999999999998E-2</v>
      </c>
      <c r="R208" s="151">
        <f>Q208*H208</f>
        <v>0.7224466799999999</v>
      </c>
      <c r="S208" s="151">
        <v>0</v>
      </c>
      <c r="T208" s="152">
        <f>S208*H208</f>
        <v>0</v>
      </c>
      <c r="AR208" s="153" t="s">
        <v>254</v>
      </c>
      <c r="AT208" s="153" t="s">
        <v>168</v>
      </c>
      <c r="AU208" s="153" t="s">
        <v>82</v>
      </c>
      <c r="AY208" s="13" t="s">
        <v>133</v>
      </c>
      <c r="BE208" s="154">
        <f>IF(N208="základná",J208,0)</f>
        <v>0</v>
      </c>
      <c r="BF208" s="154">
        <f>IF(N208="znížená",J208,0)</f>
        <v>0</v>
      </c>
      <c r="BG208" s="154">
        <f>IF(N208="zákl. prenesená",J208,0)</f>
        <v>0</v>
      </c>
      <c r="BH208" s="154">
        <f>IF(N208="zníž. prenesená",J208,0)</f>
        <v>0</v>
      </c>
      <c r="BI208" s="154">
        <f>IF(N208="nulová",J208,0)</f>
        <v>0</v>
      </c>
      <c r="BJ208" s="13" t="s">
        <v>82</v>
      </c>
      <c r="BK208" s="154">
        <f>ROUND(I208*H208,2)</f>
        <v>0</v>
      </c>
      <c r="BL208" s="13" t="s">
        <v>157</v>
      </c>
      <c r="BM208" s="153" t="s">
        <v>396</v>
      </c>
    </row>
    <row r="209" spans="2:65" s="1" customFormat="1" ht="24.2" customHeight="1">
      <c r="B209" s="142"/>
      <c r="C209" s="143" t="s">
        <v>397</v>
      </c>
      <c r="D209" s="143" t="s">
        <v>136</v>
      </c>
      <c r="E209" s="144" t="s">
        <v>398</v>
      </c>
      <c r="F209" s="145" t="s">
        <v>399</v>
      </c>
      <c r="G209" s="146" t="s">
        <v>269</v>
      </c>
      <c r="H209" s="147">
        <v>24.134</v>
      </c>
      <c r="I209" s="148"/>
      <c r="J209" s="148">
        <f>ROUND(I209*H209,2)</f>
        <v>0</v>
      </c>
      <c r="K209" s="149"/>
      <c r="L209" s="27"/>
      <c r="M209" s="150" t="s">
        <v>1</v>
      </c>
      <c r="N209" s="121" t="s">
        <v>37</v>
      </c>
      <c r="O209" s="151">
        <v>0</v>
      </c>
      <c r="P209" s="151">
        <f>O209*H209</f>
        <v>0</v>
      </c>
      <c r="Q209" s="151">
        <v>0</v>
      </c>
      <c r="R209" s="151">
        <f>Q209*H209</f>
        <v>0</v>
      </c>
      <c r="S209" s="151">
        <v>0</v>
      </c>
      <c r="T209" s="152">
        <f>S209*H209</f>
        <v>0</v>
      </c>
      <c r="AR209" s="153" t="s">
        <v>157</v>
      </c>
      <c r="AT209" s="153" t="s">
        <v>136</v>
      </c>
      <c r="AU209" s="153" t="s">
        <v>82</v>
      </c>
      <c r="AY209" s="13" t="s">
        <v>133</v>
      </c>
      <c r="BE209" s="154">
        <f>IF(N209="základná",J209,0)</f>
        <v>0</v>
      </c>
      <c r="BF209" s="154">
        <f>IF(N209="znížená",J209,0)</f>
        <v>0</v>
      </c>
      <c r="BG209" s="154">
        <f>IF(N209="zákl. prenesená",J209,0)</f>
        <v>0</v>
      </c>
      <c r="BH209" s="154">
        <f>IF(N209="zníž. prenesená",J209,0)</f>
        <v>0</v>
      </c>
      <c r="BI209" s="154">
        <f>IF(N209="nulová",J209,0)</f>
        <v>0</v>
      </c>
      <c r="BJ209" s="13" t="s">
        <v>82</v>
      </c>
      <c r="BK209" s="154">
        <f>ROUND(I209*H209,2)</f>
        <v>0</v>
      </c>
      <c r="BL209" s="13" t="s">
        <v>157</v>
      </c>
      <c r="BM209" s="153" t="s">
        <v>400</v>
      </c>
    </row>
    <row r="210" spans="2:65" s="11" customFormat="1" ht="22.9" customHeight="1">
      <c r="B210" s="131"/>
      <c r="D210" s="132" t="s">
        <v>70</v>
      </c>
      <c r="E210" s="140" t="s">
        <v>401</v>
      </c>
      <c r="F210" s="140" t="s">
        <v>402</v>
      </c>
      <c r="J210" s="141">
        <f>BK210</f>
        <v>0</v>
      </c>
      <c r="L210" s="131"/>
      <c r="M210" s="135"/>
      <c r="P210" s="136">
        <f>SUM(P211:P215)</f>
        <v>18.31061768</v>
      </c>
      <c r="R210" s="136">
        <f>SUM(R211:R215)</f>
        <v>4.9510825760000002E-2</v>
      </c>
      <c r="T210" s="137">
        <f>SUM(T211:T215)</f>
        <v>3.1321199999999993E-2</v>
      </c>
      <c r="AR210" s="132" t="s">
        <v>82</v>
      </c>
      <c r="AT210" s="138" t="s">
        <v>70</v>
      </c>
      <c r="AU210" s="138" t="s">
        <v>78</v>
      </c>
      <c r="AY210" s="132" t="s">
        <v>133</v>
      </c>
      <c r="BK210" s="139">
        <f>SUM(BK211:BK215)</f>
        <v>0</v>
      </c>
    </row>
    <row r="211" spans="2:65" s="1" customFormat="1" ht="24.2" customHeight="1">
      <c r="B211" s="142"/>
      <c r="C211" s="143" t="s">
        <v>403</v>
      </c>
      <c r="D211" s="143" t="s">
        <v>136</v>
      </c>
      <c r="E211" s="144" t="s">
        <v>404</v>
      </c>
      <c r="F211" s="145" t="s">
        <v>405</v>
      </c>
      <c r="G211" s="146" t="s">
        <v>144</v>
      </c>
      <c r="H211" s="147">
        <v>104.404</v>
      </c>
      <c r="I211" s="148"/>
      <c r="J211" s="148">
        <f>ROUND(I211*H211,2)</f>
        <v>0</v>
      </c>
      <c r="K211" s="149"/>
      <c r="L211" s="27"/>
      <c r="M211" s="150" t="s">
        <v>1</v>
      </c>
      <c r="N211" s="121" t="s">
        <v>37</v>
      </c>
      <c r="O211" s="151">
        <v>6.4000000000000001E-2</v>
      </c>
      <c r="P211" s="151">
        <f>O211*H211</f>
        <v>6.6818559999999998</v>
      </c>
      <c r="Q211" s="151">
        <v>3.4800000000000001E-6</v>
      </c>
      <c r="R211" s="151">
        <f>Q211*H211</f>
        <v>3.6332592000000002E-4</v>
      </c>
      <c r="S211" s="151">
        <v>2.9999999999999997E-4</v>
      </c>
      <c r="T211" s="152">
        <f>S211*H211</f>
        <v>3.1321199999999993E-2</v>
      </c>
      <c r="AR211" s="153" t="s">
        <v>157</v>
      </c>
      <c r="AT211" s="153" t="s">
        <v>136</v>
      </c>
      <c r="AU211" s="153" t="s">
        <v>82</v>
      </c>
      <c r="AY211" s="13" t="s">
        <v>133</v>
      </c>
      <c r="BE211" s="154">
        <f>IF(N211="základná",J211,0)</f>
        <v>0</v>
      </c>
      <c r="BF211" s="154">
        <f>IF(N211="znížená",J211,0)</f>
        <v>0</v>
      </c>
      <c r="BG211" s="154">
        <f>IF(N211="zákl. prenesená",J211,0)</f>
        <v>0</v>
      </c>
      <c r="BH211" s="154">
        <f>IF(N211="zníž. prenesená",J211,0)</f>
        <v>0</v>
      </c>
      <c r="BI211" s="154">
        <f>IF(N211="nulová",J211,0)</f>
        <v>0</v>
      </c>
      <c r="BJ211" s="13" t="s">
        <v>82</v>
      </c>
      <c r="BK211" s="154">
        <f>ROUND(I211*H211,2)</f>
        <v>0</v>
      </c>
      <c r="BL211" s="13" t="s">
        <v>157</v>
      </c>
      <c r="BM211" s="153" t="s">
        <v>406</v>
      </c>
    </row>
    <row r="212" spans="2:65" s="1" customFormat="1" ht="24.2" customHeight="1">
      <c r="B212" s="142"/>
      <c r="C212" s="143" t="s">
        <v>407</v>
      </c>
      <c r="D212" s="143" t="s">
        <v>136</v>
      </c>
      <c r="E212" s="144" t="s">
        <v>408</v>
      </c>
      <c r="F212" s="145" t="s">
        <v>409</v>
      </c>
      <c r="G212" s="146" t="s">
        <v>144</v>
      </c>
      <c r="H212" s="147">
        <v>104.404</v>
      </c>
      <c r="I212" s="148"/>
      <c r="J212" s="148">
        <f>ROUND(I212*H212,2)</f>
        <v>0</v>
      </c>
      <c r="K212" s="149"/>
      <c r="L212" s="27"/>
      <c r="M212" s="150" t="s">
        <v>1</v>
      </c>
      <c r="N212" s="121" t="s">
        <v>37</v>
      </c>
      <c r="O212" s="151">
        <v>3.3230000000000003E-2</v>
      </c>
      <c r="P212" s="151">
        <f>O212*H212</f>
        <v>3.4693449200000002</v>
      </c>
      <c r="Q212" s="151">
        <v>1.2750000000000001E-4</v>
      </c>
      <c r="R212" s="151">
        <f>Q212*H212</f>
        <v>1.331151E-2</v>
      </c>
      <c r="S212" s="151">
        <v>0</v>
      </c>
      <c r="T212" s="152">
        <f>S212*H212</f>
        <v>0</v>
      </c>
      <c r="AR212" s="153" t="s">
        <v>157</v>
      </c>
      <c r="AT212" s="153" t="s">
        <v>136</v>
      </c>
      <c r="AU212" s="153" t="s">
        <v>82</v>
      </c>
      <c r="AY212" s="13" t="s">
        <v>133</v>
      </c>
      <c r="BE212" s="154">
        <f>IF(N212="základná",J212,0)</f>
        <v>0</v>
      </c>
      <c r="BF212" s="154">
        <f>IF(N212="znížená",J212,0)</f>
        <v>0</v>
      </c>
      <c r="BG212" s="154">
        <f>IF(N212="zákl. prenesená",J212,0)</f>
        <v>0</v>
      </c>
      <c r="BH212" s="154">
        <f>IF(N212="zníž. prenesená",J212,0)</f>
        <v>0</v>
      </c>
      <c r="BI212" s="154">
        <f>IF(N212="nulová",J212,0)</f>
        <v>0</v>
      </c>
      <c r="BJ212" s="13" t="s">
        <v>82</v>
      </c>
      <c r="BK212" s="154">
        <f>ROUND(I212*H212,2)</f>
        <v>0</v>
      </c>
      <c r="BL212" s="13" t="s">
        <v>157</v>
      </c>
      <c r="BM212" s="153" t="s">
        <v>410</v>
      </c>
    </row>
    <row r="213" spans="2:65" s="1" customFormat="1" ht="24.2" customHeight="1">
      <c r="B213" s="142"/>
      <c r="C213" s="143" t="s">
        <v>411</v>
      </c>
      <c r="D213" s="143" t="s">
        <v>136</v>
      </c>
      <c r="E213" s="144" t="s">
        <v>412</v>
      </c>
      <c r="F213" s="145" t="s">
        <v>413</v>
      </c>
      <c r="G213" s="146" t="s">
        <v>144</v>
      </c>
      <c r="H213" s="147">
        <v>104.404</v>
      </c>
      <c r="I213" s="148"/>
      <c r="J213" s="148">
        <f>ROUND(I213*H213,2)</f>
        <v>0</v>
      </c>
      <c r="K213" s="149"/>
      <c r="L213" s="27"/>
      <c r="M213" s="150" t="s">
        <v>1</v>
      </c>
      <c r="N213" s="121" t="s">
        <v>37</v>
      </c>
      <c r="O213" s="151">
        <v>9.1299999999999992E-3</v>
      </c>
      <c r="P213" s="151">
        <f>O213*H213</f>
        <v>0.95320851999999989</v>
      </c>
      <c r="Q213" s="151">
        <v>3.4800000000000001E-6</v>
      </c>
      <c r="R213" s="151">
        <f>Q213*H213</f>
        <v>3.6332592000000002E-4</v>
      </c>
      <c r="S213" s="151">
        <v>0</v>
      </c>
      <c r="T213" s="152">
        <f>S213*H213</f>
        <v>0</v>
      </c>
      <c r="AR213" s="153" t="s">
        <v>157</v>
      </c>
      <c r="AT213" s="153" t="s">
        <v>136</v>
      </c>
      <c r="AU213" s="153" t="s">
        <v>82</v>
      </c>
      <c r="AY213" s="13" t="s">
        <v>133</v>
      </c>
      <c r="BE213" s="154">
        <f>IF(N213="základná",J213,0)</f>
        <v>0</v>
      </c>
      <c r="BF213" s="154">
        <f>IF(N213="znížená",J213,0)</f>
        <v>0</v>
      </c>
      <c r="BG213" s="154">
        <f>IF(N213="zákl. prenesená",J213,0)</f>
        <v>0</v>
      </c>
      <c r="BH213" s="154">
        <f>IF(N213="zníž. prenesená",J213,0)</f>
        <v>0</v>
      </c>
      <c r="BI213" s="154">
        <f>IF(N213="nulová",J213,0)</f>
        <v>0</v>
      </c>
      <c r="BJ213" s="13" t="s">
        <v>82</v>
      </c>
      <c r="BK213" s="154">
        <f>ROUND(I213*H213,2)</f>
        <v>0</v>
      </c>
      <c r="BL213" s="13" t="s">
        <v>157</v>
      </c>
      <c r="BM213" s="153" t="s">
        <v>414</v>
      </c>
    </row>
    <row r="214" spans="2:65" s="1" customFormat="1" ht="24.2" customHeight="1">
      <c r="B214" s="142"/>
      <c r="C214" s="143" t="s">
        <v>415</v>
      </c>
      <c r="D214" s="143" t="s">
        <v>136</v>
      </c>
      <c r="E214" s="144" t="s">
        <v>416</v>
      </c>
      <c r="F214" s="145" t="s">
        <v>417</v>
      </c>
      <c r="G214" s="146" t="s">
        <v>144</v>
      </c>
      <c r="H214" s="147">
        <v>14.797000000000001</v>
      </c>
      <c r="I214" s="148"/>
      <c r="J214" s="148">
        <f>ROUND(I214*H214,2)</f>
        <v>0</v>
      </c>
      <c r="K214" s="149"/>
      <c r="L214" s="27"/>
      <c r="M214" s="150" t="s">
        <v>1</v>
      </c>
      <c r="N214" s="121" t="s">
        <v>37</v>
      </c>
      <c r="O214" s="151">
        <v>6.5000000000000002E-2</v>
      </c>
      <c r="P214" s="151">
        <f>O214*H214</f>
        <v>0.96180500000000002</v>
      </c>
      <c r="Q214" s="151">
        <v>1.9999999999999999E-6</v>
      </c>
      <c r="R214" s="151">
        <f>Q214*H214</f>
        <v>2.9593999999999998E-5</v>
      </c>
      <c r="S214" s="151">
        <v>0</v>
      </c>
      <c r="T214" s="152">
        <f>S214*H214</f>
        <v>0</v>
      </c>
      <c r="AR214" s="153" t="s">
        <v>157</v>
      </c>
      <c r="AT214" s="153" t="s">
        <v>136</v>
      </c>
      <c r="AU214" s="153" t="s">
        <v>82</v>
      </c>
      <c r="AY214" s="13" t="s">
        <v>133</v>
      </c>
      <c r="BE214" s="154">
        <f>IF(N214="základná",J214,0)</f>
        <v>0</v>
      </c>
      <c r="BF214" s="154">
        <f>IF(N214="znížená",J214,0)</f>
        <v>0</v>
      </c>
      <c r="BG214" s="154">
        <f>IF(N214="zákl. prenesená",J214,0)</f>
        <v>0</v>
      </c>
      <c r="BH214" s="154">
        <f>IF(N214="zníž. prenesená",J214,0)</f>
        <v>0</v>
      </c>
      <c r="BI214" s="154">
        <f>IF(N214="nulová",J214,0)</f>
        <v>0</v>
      </c>
      <c r="BJ214" s="13" t="s">
        <v>82</v>
      </c>
      <c r="BK214" s="154">
        <f>ROUND(I214*H214,2)</f>
        <v>0</v>
      </c>
      <c r="BL214" s="13" t="s">
        <v>157</v>
      </c>
      <c r="BM214" s="153" t="s">
        <v>418</v>
      </c>
    </row>
    <row r="215" spans="2:65" s="1" customFormat="1" ht="44.25" customHeight="1">
      <c r="B215" s="142"/>
      <c r="C215" s="143" t="s">
        <v>419</v>
      </c>
      <c r="D215" s="143" t="s">
        <v>136</v>
      </c>
      <c r="E215" s="144" t="s">
        <v>420</v>
      </c>
      <c r="F215" s="145" t="s">
        <v>421</v>
      </c>
      <c r="G215" s="146" t="s">
        <v>144</v>
      </c>
      <c r="H215" s="147">
        <v>104.404</v>
      </c>
      <c r="I215" s="148"/>
      <c r="J215" s="148">
        <f>ROUND(I215*H215,2)</f>
        <v>0</v>
      </c>
      <c r="K215" s="149"/>
      <c r="L215" s="27"/>
      <c r="M215" s="150" t="s">
        <v>1</v>
      </c>
      <c r="N215" s="121" t="s">
        <v>37</v>
      </c>
      <c r="O215" s="151">
        <v>5.9810000000000002E-2</v>
      </c>
      <c r="P215" s="151">
        <f>O215*H215</f>
        <v>6.2444032399999996</v>
      </c>
      <c r="Q215" s="151">
        <v>3.3948000000000002E-4</v>
      </c>
      <c r="R215" s="151">
        <f>Q215*H215</f>
        <v>3.544306992E-2</v>
      </c>
      <c r="S215" s="151">
        <v>0</v>
      </c>
      <c r="T215" s="152">
        <f>S215*H215</f>
        <v>0</v>
      </c>
      <c r="AR215" s="153" t="s">
        <v>157</v>
      </c>
      <c r="AT215" s="153" t="s">
        <v>136</v>
      </c>
      <c r="AU215" s="153" t="s">
        <v>82</v>
      </c>
      <c r="AY215" s="13" t="s">
        <v>133</v>
      </c>
      <c r="BE215" s="154">
        <f>IF(N215="základná",J215,0)</f>
        <v>0</v>
      </c>
      <c r="BF215" s="154">
        <f>IF(N215="znížená",J215,0)</f>
        <v>0</v>
      </c>
      <c r="BG215" s="154">
        <f>IF(N215="zákl. prenesená",J215,0)</f>
        <v>0</v>
      </c>
      <c r="BH215" s="154">
        <f>IF(N215="zníž. prenesená",J215,0)</f>
        <v>0</v>
      </c>
      <c r="BI215" s="154">
        <f>IF(N215="nulová",J215,0)</f>
        <v>0</v>
      </c>
      <c r="BJ215" s="13" t="s">
        <v>82</v>
      </c>
      <c r="BK215" s="154">
        <f>ROUND(I215*H215,2)</f>
        <v>0</v>
      </c>
      <c r="BL215" s="13" t="s">
        <v>157</v>
      </c>
      <c r="BM215" s="153" t="s">
        <v>422</v>
      </c>
    </row>
    <row r="216" spans="2:65" s="11" customFormat="1" ht="25.9" customHeight="1">
      <c r="B216" s="131"/>
      <c r="D216" s="132" t="s">
        <v>70</v>
      </c>
      <c r="E216" s="133" t="s">
        <v>423</v>
      </c>
      <c r="F216" s="133" t="s">
        <v>424</v>
      </c>
      <c r="J216" s="134">
        <f>BK216</f>
        <v>0</v>
      </c>
      <c r="L216" s="131"/>
      <c r="M216" s="135"/>
      <c r="P216" s="136">
        <f>P217</f>
        <v>3.2700000000000005</v>
      </c>
      <c r="R216" s="136">
        <f>R217</f>
        <v>0</v>
      </c>
      <c r="T216" s="137">
        <f>T217</f>
        <v>0</v>
      </c>
      <c r="AR216" s="132" t="s">
        <v>140</v>
      </c>
      <c r="AT216" s="138" t="s">
        <v>70</v>
      </c>
      <c r="AU216" s="138" t="s">
        <v>71</v>
      </c>
      <c r="AY216" s="132" t="s">
        <v>133</v>
      </c>
      <c r="BK216" s="139">
        <f>BK217</f>
        <v>0</v>
      </c>
    </row>
    <row r="217" spans="2:65" s="1" customFormat="1" ht="44.25" customHeight="1">
      <c r="B217" s="142"/>
      <c r="C217" s="143" t="s">
        <v>425</v>
      </c>
      <c r="D217" s="143" t="s">
        <v>136</v>
      </c>
      <c r="E217" s="144" t="s">
        <v>426</v>
      </c>
      <c r="F217" s="145" t="s">
        <v>427</v>
      </c>
      <c r="G217" s="146" t="s">
        <v>428</v>
      </c>
      <c r="H217" s="147">
        <v>3</v>
      </c>
      <c r="I217" s="148"/>
      <c r="J217" s="148">
        <f>ROUND(I217*H217,2)</f>
        <v>0</v>
      </c>
      <c r="K217" s="149"/>
      <c r="L217" s="27"/>
      <c r="M217" s="150" t="s">
        <v>1</v>
      </c>
      <c r="N217" s="121" t="s">
        <v>37</v>
      </c>
      <c r="O217" s="151">
        <v>1.0900000000000001</v>
      </c>
      <c r="P217" s="151">
        <f>O217*H217</f>
        <v>3.2700000000000005</v>
      </c>
      <c r="Q217" s="151">
        <v>0</v>
      </c>
      <c r="R217" s="151">
        <f>Q217*H217</f>
        <v>0</v>
      </c>
      <c r="S217" s="151">
        <v>0</v>
      </c>
      <c r="T217" s="152">
        <f>S217*H217</f>
        <v>0</v>
      </c>
      <c r="AR217" s="153" t="s">
        <v>429</v>
      </c>
      <c r="AT217" s="153" t="s">
        <v>136</v>
      </c>
      <c r="AU217" s="153" t="s">
        <v>78</v>
      </c>
      <c r="AY217" s="13" t="s">
        <v>133</v>
      </c>
      <c r="BE217" s="154">
        <f>IF(N217="základná",J217,0)</f>
        <v>0</v>
      </c>
      <c r="BF217" s="154">
        <f>IF(N217="znížená",J217,0)</f>
        <v>0</v>
      </c>
      <c r="BG217" s="154">
        <f>IF(N217="zákl. prenesená",J217,0)</f>
        <v>0</v>
      </c>
      <c r="BH217" s="154">
        <f>IF(N217="zníž. prenesená",J217,0)</f>
        <v>0</v>
      </c>
      <c r="BI217" s="154">
        <f>IF(N217="nulová",J217,0)</f>
        <v>0</v>
      </c>
      <c r="BJ217" s="13" t="s">
        <v>82</v>
      </c>
      <c r="BK217" s="154">
        <f>ROUND(I217*H217,2)</f>
        <v>0</v>
      </c>
      <c r="BL217" s="13" t="s">
        <v>429</v>
      </c>
      <c r="BM217" s="153" t="s">
        <v>430</v>
      </c>
    </row>
    <row r="218" spans="2:65" s="11" customFormat="1" ht="25.9" customHeight="1">
      <c r="B218" s="131"/>
      <c r="D218" s="132" t="s">
        <v>70</v>
      </c>
      <c r="E218" s="133" t="s">
        <v>431</v>
      </c>
      <c r="F218" s="133" t="s">
        <v>432</v>
      </c>
      <c r="J218" s="134">
        <f>BK218</f>
        <v>0</v>
      </c>
      <c r="L218" s="131"/>
      <c r="M218" s="135"/>
      <c r="P218" s="136">
        <f>SUM(P219:P220)</f>
        <v>0</v>
      </c>
      <c r="R218" s="136">
        <f>SUM(R219:R220)</f>
        <v>0</v>
      </c>
      <c r="T218" s="137">
        <f>SUM(T219:T220)</f>
        <v>0</v>
      </c>
      <c r="AR218" s="132" t="s">
        <v>154</v>
      </c>
      <c r="AT218" s="138" t="s">
        <v>70</v>
      </c>
      <c r="AU218" s="138" t="s">
        <v>71</v>
      </c>
      <c r="AY218" s="132" t="s">
        <v>133</v>
      </c>
      <c r="BK218" s="139">
        <f>SUM(BK219:BK220)</f>
        <v>0</v>
      </c>
    </row>
    <row r="219" spans="2:65" s="1" customFormat="1" ht="55.5" customHeight="1">
      <c r="B219" s="142"/>
      <c r="C219" s="143" t="s">
        <v>433</v>
      </c>
      <c r="D219" s="143" t="s">
        <v>136</v>
      </c>
      <c r="E219" s="144" t="s">
        <v>434</v>
      </c>
      <c r="F219" s="145" t="s">
        <v>435</v>
      </c>
      <c r="G219" s="146" t="s">
        <v>436</v>
      </c>
      <c r="H219" s="147">
        <v>1</v>
      </c>
      <c r="I219" s="148"/>
      <c r="J219" s="148">
        <f>ROUND(I219*H219,2)</f>
        <v>0</v>
      </c>
      <c r="K219" s="149"/>
      <c r="L219" s="27"/>
      <c r="M219" s="150" t="s">
        <v>1</v>
      </c>
      <c r="N219" s="121" t="s">
        <v>37</v>
      </c>
      <c r="O219" s="151">
        <v>0</v>
      </c>
      <c r="P219" s="151">
        <f>O219*H219</f>
        <v>0</v>
      </c>
      <c r="Q219" s="151">
        <v>0</v>
      </c>
      <c r="R219" s="151">
        <f>Q219*H219</f>
        <v>0</v>
      </c>
      <c r="S219" s="151">
        <v>0</v>
      </c>
      <c r="T219" s="152">
        <f>S219*H219</f>
        <v>0</v>
      </c>
      <c r="AR219" s="153" t="s">
        <v>437</v>
      </c>
      <c r="AT219" s="153" t="s">
        <v>136</v>
      </c>
      <c r="AU219" s="153" t="s">
        <v>78</v>
      </c>
      <c r="AY219" s="13" t="s">
        <v>133</v>
      </c>
      <c r="BE219" s="154">
        <f>IF(N219="základná",J219,0)</f>
        <v>0</v>
      </c>
      <c r="BF219" s="154">
        <f>IF(N219="znížená",J219,0)</f>
        <v>0</v>
      </c>
      <c r="BG219" s="154">
        <f>IF(N219="zákl. prenesená",J219,0)</f>
        <v>0</v>
      </c>
      <c r="BH219" s="154">
        <f>IF(N219="zníž. prenesená",J219,0)</f>
        <v>0</v>
      </c>
      <c r="BI219" s="154">
        <f>IF(N219="nulová",J219,0)</f>
        <v>0</v>
      </c>
      <c r="BJ219" s="13" t="s">
        <v>82</v>
      </c>
      <c r="BK219" s="154">
        <f>ROUND(I219*H219,2)</f>
        <v>0</v>
      </c>
      <c r="BL219" s="13" t="s">
        <v>437</v>
      </c>
      <c r="BM219" s="153" t="s">
        <v>438</v>
      </c>
    </row>
    <row r="220" spans="2:65" s="1" customFormat="1" ht="44.25" customHeight="1">
      <c r="B220" s="142"/>
      <c r="C220" s="143" t="s">
        <v>439</v>
      </c>
      <c r="D220" s="143" t="s">
        <v>136</v>
      </c>
      <c r="E220" s="144" t="s">
        <v>440</v>
      </c>
      <c r="F220" s="145" t="s">
        <v>441</v>
      </c>
      <c r="G220" s="146" t="s">
        <v>144</v>
      </c>
      <c r="H220" s="147">
        <v>14.797000000000001</v>
      </c>
      <c r="I220" s="148"/>
      <c r="J220" s="148">
        <f>ROUND(I220*H220,2)</f>
        <v>0</v>
      </c>
      <c r="K220" s="149"/>
      <c r="L220" s="27"/>
      <c r="M220" s="165" t="s">
        <v>1</v>
      </c>
      <c r="N220" s="166" t="s">
        <v>37</v>
      </c>
      <c r="O220" s="167">
        <v>0</v>
      </c>
      <c r="P220" s="167">
        <f>O220*H220</f>
        <v>0</v>
      </c>
      <c r="Q220" s="167">
        <v>0</v>
      </c>
      <c r="R220" s="167">
        <f>Q220*H220</f>
        <v>0</v>
      </c>
      <c r="S220" s="167">
        <v>0</v>
      </c>
      <c r="T220" s="168">
        <f>S220*H220</f>
        <v>0</v>
      </c>
      <c r="AR220" s="153" t="s">
        <v>437</v>
      </c>
      <c r="AT220" s="153" t="s">
        <v>136</v>
      </c>
      <c r="AU220" s="153" t="s">
        <v>78</v>
      </c>
      <c r="AY220" s="13" t="s">
        <v>133</v>
      </c>
      <c r="BE220" s="154">
        <f>IF(N220="základná",J220,0)</f>
        <v>0</v>
      </c>
      <c r="BF220" s="154">
        <f>IF(N220="znížená",J220,0)</f>
        <v>0</v>
      </c>
      <c r="BG220" s="154">
        <f>IF(N220="zákl. prenesená",J220,0)</f>
        <v>0</v>
      </c>
      <c r="BH220" s="154">
        <f>IF(N220="zníž. prenesená",J220,0)</f>
        <v>0</v>
      </c>
      <c r="BI220" s="154">
        <f>IF(N220="nulová",J220,0)</f>
        <v>0</v>
      </c>
      <c r="BJ220" s="13" t="s">
        <v>82</v>
      </c>
      <c r="BK220" s="154">
        <f>ROUND(I220*H220,2)</f>
        <v>0</v>
      </c>
      <c r="BL220" s="13" t="s">
        <v>437</v>
      </c>
      <c r="BM220" s="153" t="s">
        <v>442</v>
      </c>
    </row>
    <row r="221" spans="2:65" s="1" customFormat="1" ht="6.95" customHeight="1">
      <c r="B221" s="42"/>
      <c r="C221" s="43"/>
      <c r="D221" s="43"/>
      <c r="E221" s="43"/>
      <c r="F221" s="43"/>
      <c r="G221" s="43"/>
      <c r="H221" s="43"/>
      <c r="I221" s="43"/>
      <c r="J221" s="43"/>
      <c r="K221" s="43"/>
      <c r="L221" s="27"/>
    </row>
  </sheetData>
  <autoFilter ref="C135:K220" xr:uid="{00000000-0009-0000-0000-000001000000}"/>
  <mergeCells count="9">
    <mergeCell ref="E87:H87"/>
    <mergeCell ref="E126:H126"/>
    <mergeCell ref="E128:H12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71"/>
  <sheetViews>
    <sheetView showGridLines="0" topLeftCell="A171" workbookViewId="0">
      <selection activeCell="F121" sqref="F121"/>
    </sheetView>
  </sheetViews>
  <sheetFormatPr defaultRowHeight="11.25"/>
  <cols>
    <col min="1" max="1" width="8.16406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1640625" customWidth="1"/>
    <col min="11" max="11" width="22.1640625" hidden="1" customWidth="1"/>
    <col min="12" max="12" width="9.1640625" customWidth="1"/>
    <col min="13" max="13" width="10.83203125" hidden="1" customWidth="1"/>
    <col min="14" max="14" width="9.16406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1640625" hidden="1"/>
  </cols>
  <sheetData>
    <row r="2" spans="2:46" ht="36.950000000000003" customHeight="1">
      <c r="L2" s="208" t="s">
        <v>5</v>
      </c>
      <c r="M2" s="194"/>
      <c r="N2" s="194"/>
      <c r="O2" s="194"/>
      <c r="P2" s="194"/>
      <c r="Q2" s="194"/>
      <c r="R2" s="194"/>
      <c r="S2" s="194"/>
      <c r="T2" s="194"/>
      <c r="U2" s="194"/>
      <c r="V2" s="194"/>
      <c r="AT2" s="13" t="s">
        <v>85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93</v>
      </c>
      <c r="L4" s="16"/>
      <c r="M4" s="95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16.5" customHeight="1">
      <c r="B7" s="16"/>
      <c r="E7" s="213" t="str">
        <f>'Rekapitulácia stavby'!K6</f>
        <v>Rekonštrukcia WC v DÚA - 4. Hala, areál Jurajov dvor</v>
      </c>
      <c r="F7" s="214"/>
      <c r="G7" s="214"/>
      <c r="H7" s="214"/>
      <c r="L7" s="16"/>
    </row>
    <row r="8" spans="2:46" ht="12" customHeight="1">
      <c r="B8" s="16"/>
      <c r="D8" s="22" t="s">
        <v>94</v>
      </c>
      <c r="L8" s="16"/>
    </row>
    <row r="9" spans="2:46" s="1" customFormat="1" ht="16.5" customHeight="1">
      <c r="B9" s="27"/>
      <c r="E9" s="213" t="s">
        <v>669</v>
      </c>
      <c r="F9" s="212"/>
      <c r="G9" s="212"/>
      <c r="H9" s="212"/>
      <c r="L9" s="27"/>
    </row>
    <row r="10" spans="2:46" s="1" customFormat="1" ht="12" customHeight="1">
      <c r="B10" s="27"/>
      <c r="D10" s="22" t="s">
        <v>443</v>
      </c>
      <c r="L10" s="27"/>
    </row>
    <row r="11" spans="2:46" s="1" customFormat="1" ht="16.5" customHeight="1">
      <c r="B11" s="27"/>
      <c r="E11" s="169" t="s">
        <v>444</v>
      </c>
      <c r="F11" s="212"/>
      <c r="G11" s="212"/>
      <c r="H11" s="212"/>
      <c r="L11" s="27"/>
    </row>
    <row r="12" spans="2:46" s="1" customFormat="1">
      <c r="B12" s="27"/>
      <c r="L12" s="27"/>
    </row>
    <row r="13" spans="2:46" s="1" customFormat="1" ht="12" customHeight="1">
      <c r="B13" s="27"/>
      <c r="D13" s="22" t="s">
        <v>15</v>
      </c>
      <c r="F13" s="20" t="s">
        <v>1</v>
      </c>
      <c r="I13" s="22" t="s">
        <v>16</v>
      </c>
      <c r="J13" s="20" t="s">
        <v>1</v>
      </c>
      <c r="L13" s="27"/>
    </row>
    <row r="14" spans="2:46" s="1" customFormat="1" ht="12" customHeight="1">
      <c r="B14" s="27"/>
      <c r="D14" s="22" t="s">
        <v>17</v>
      </c>
      <c r="F14" s="20" t="s">
        <v>18</v>
      </c>
      <c r="I14" s="22" t="s">
        <v>19</v>
      </c>
      <c r="J14" s="50" t="str">
        <f>'Rekapitulácia stavby'!AN8</f>
        <v>7. 12. 2023</v>
      </c>
      <c r="L14" s="27"/>
    </row>
    <row r="15" spans="2:46" s="1" customFormat="1" ht="10.9" customHeight="1">
      <c r="B15" s="27"/>
      <c r="L15" s="27"/>
    </row>
    <row r="16" spans="2:46" s="1" customFormat="1" ht="12" customHeight="1">
      <c r="B16" s="27"/>
      <c r="D16" s="22" t="s">
        <v>21</v>
      </c>
      <c r="I16" s="22" t="s">
        <v>22</v>
      </c>
      <c r="J16" s="20" t="str">
        <f>IF('Rekapitulácia stavby'!AN10="","",'Rekapitulácia stavby'!AN10)</f>
        <v/>
      </c>
      <c r="L16" s="27"/>
    </row>
    <row r="17" spans="2:12" s="1" customFormat="1" ht="18" customHeight="1">
      <c r="B17" s="27"/>
      <c r="E17" s="20" t="str">
        <f>IF('Rekapitulácia stavby'!E11="","",'Rekapitulácia stavby'!E11)</f>
        <v xml:space="preserve"> </v>
      </c>
      <c r="I17" s="22" t="s">
        <v>23</v>
      </c>
      <c r="J17" s="20" t="str">
        <f>IF('Rekapitulácia stavby'!AN11="","",'Rekapitulácia stavby'!AN11)</f>
        <v/>
      </c>
      <c r="L17" s="27"/>
    </row>
    <row r="18" spans="2:12" s="1" customFormat="1" ht="6.95" customHeight="1">
      <c r="B18" s="27"/>
      <c r="L18" s="27"/>
    </row>
    <row r="19" spans="2:12" s="1" customFormat="1" ht="12" customHeight="1">
      <c r="B19" s="27"/>
      <c r="D19" s="22" t="s">
        <v>24</v>
      </c>
      <c r="I19" s="22" t="s">
        <v>22</v>
      </c>
      <c r="J19" s="20" t="str">
        <f>'Rekapitulácia stavby'!AN13</f>
        <v/>
      </c>
      <c r="L19" s="27"/>
    </row>
    <row r="20" spans="2:12" s="1" customFormat="1" ht="18" customHeight="1">
      <c r="B20" s="27"/>
      <c r="E20" s="193" t="str">
        <f>'Rekapitulácia stavby'!E14</f>
        <v xml:space="preserve"> </v>
      </c>
      <c r="F20" s="193"/>
      <c r="G20" s="193"/>
      <c r="H20" s="193"/>
      <c r="I20" s="22" t="s">
        <v>23</v>
      </c>
      <c r="J20" s="20" t="str">
        <f>'Rekapitulácia stavby'!AN14</f>
        <v/>
      </c>
      <c r="L20" s="27"/>
    </row>
    <row r="21" spans="2:12" s="1" customFormat="1" ht="6.95" customHeight="1">
      <c r="B21" s="27"/>
      <c r="L21" s="27"/>
    </row>
    <row r="22" spans="2:12" s="1" customFormat="1" ht="12" customHeight="1">
      <c r="B22" s="27"/>
      <c r="D22" s="22" t="s">
        <v>25</v>
      </c>
      <c r="I22" s="22" t="s">
        <v>22</v>
      </c>
      <c r="J22" s="20" t="str">
        <f>IF('Rekapitulácia stavby'!AN16="","",'Rekapitulácia stavby'!AN16)</f>
        <v/>
      </c>
      <c r="L22" s="27"/>
    </row>
    <row r="23" spans="2:12" s="1" customFormat="1" ht="18" customHeight="1">
      <c r="B23" s="27"/>
      <c r="E23" s="20" t="str">
        <f>IF('Rekapitulácia stavby'!E17="","",'Rekapitulácia stavby'!E17)</f>
        <v xml:space="preserve"> </v>
      </c>
      <c r="I23" s="22" t="s">
        <v>23</v>
      </c>
      <c r="J23" s="20" t="str">
        <f>IF('Rekapitulácia stavby'!AN17="","",'Rekapitulácia stavby'!AN17)</f>
        <v/>
      </c>
      <c r="L23" s="27"/>
    </row>
    <row r="24" spans="2:12" s="1" customFormat="1" ht="6.95" customHeight="1">
      <c r="B24" s="27"/>
      <c r="L24" s="27"/>
    </row>
    <row r="25" spans="2:12" s="1" customFormat="1" ht="12" customHeight="1">
      <c r="B25" s="27"/>
      <c r="D25" s="22" t="s">
        <v>27</v>
      </c>
      <c r="I25" s="22" t="s">
        <v>22</v>
      </c>
      <c r="J25" s="20" t="str">
        <f>IF('Rekapitulácia stavby'!AN19="","",'Rekapitulácia stavby'!AN19)</f>
        <v/>
      </c>
      <c r="L25" s="27"/>
    </row>
    <row r="26" spans="2:12" s="1" customFormat="1" ht="18" customHeight="1">
      <c r="B26" s="27"/>
      <c r="E26" s="20" t="str">
        <f>IF('Rekapitulácia stavby'!E20="","",'Rekapitulácia stavby'!E20)</f>
        <v xml:space="preserve"> </v>
      </c>
      <c r="I26" s="22" t="s">
        <v>23</v>
      </c>
      <c r="J26" s="20" t="str">
        <f>IF('Rekapitulácia stavby'!AN20="","",'Rekapitulácia stavby'!AN20)</f>
        <v/>
      </c>
      <c r="L26" s="27"/>
    </row>
    <row r="27" spans="2:12" s="1" customFormat="1" ht="6.95" customHeight="1">
      <c r="B27" s="27"/>
      <c r="L27" s="27"/>
    </row>
    <row r="28" spans="2:12" s="1" customFormat="1" ht="12" customHeight="1">
      <c r="B28" s="27"/>
      <c r="D28" s="22" t="s">
        <v>28</v>
      </c>
      <c r="L28" s="27"/>
    </row>
    <row r="29" spans="2:12" s="7" customFormat="1" ht="16.5" customHeight="1">
      <c r="B29" s="96"/>
      <c r="E29" s="196" t="s">
        <v>1</v>
      </c>
      <c r="F29" s="196"/>
      <c r="G29" s="196"/>
      <c r="H29" s="196"/>
      <c r="L29" s="96"/>
    </row>
    <row r="30" spans="2:12" s="1" customFormat="1" ht="6.95" customHeight="1">
      <c r="B30" s="27"/>
      <c r="L30" s="27"/>
    </row>
    <row r="31" spans="2:12" s="1" customFormat="1" ht="6.95" customHeight="1">
      <c r="B31" s="27"/>
      <c r="D31" s="51"/>
      <c r="E31" s="51"/>
      <c r="F31" s="51"/>
      <c r="G31" s="51"/>
      <c r="H31" s="51"/>
      <c r="I31" s="51"/>
      <c r="J31" s="51"/>
      <c r="K31" s="51"/>
      <c r="L31" s="27"/>
    </row>
    <row r="32" spans="2:12" s="1" customFormat="1" ht="14.45" customHeight="1">
      <c r="B32" s="27"/>
      <c r="D32" s="20" t="s">
        <v>95</v>
      </c>
      <c r="J32" s="26">
        <f>J98</f>
        <v>0</v>
      </c>
      <c r="L32" s="27"/>
    </row>
    <row r="33" spans="2:12" s="1" customFormat="1" ht="14.45" customHeight="1">
      <c r="B33" s="27"/>
      <c r="D33" s="25" t="s">
        <v>96</v>
      </c>
      <c r="J33" s="26">
        <f>J102</f>
        <v>0</v>
      </c>
      <c r="L33" s="27"/>
    </row>
    <row r="34" spans="2:12" s="1" customFormat="1" ht="25.35" customHeight="1">
      <c r="B34" s="27"/>
      <c r="D34" s="97" t="s">
        <v>31</v>
      </c>
      <c r="J34" s="64">
        <f>ROUND(J32 + J33, 2)</f>
        <v>0</v>
      </c>
      <c r="L34" s="27"/>
    </row>
    <row r="35" spans="2:12" s="1" customFormat="1" ht="6.95" customHeight="1">
      <c r="B35" s="27"/>
      <c r="D35" s="51"/>
      <c r="E35" s="51"/>
      <c r="F35" s="51"/>
      <c r="G35" s="51"/>
      <c r="H35" s="51"/>
      <c r="I35" s="51"/>
      <c r="J35" s="51"/>
      <c r="K35" s="51"/>
      <c r="L35" s="27"/>
    </row>
    <row r="36" spans="2:12" s="1" customFormat="1" ht="14.45" customHeight="1">
      <c r="B36" s="27"/>
      <c r="F36" s="30" t="s">
        <v>33</v>
      </c>
      <c r="I36" s="30" t="s">
        <v>32</v>
      </c>
      <c r="J36" s="30" t="s">
        <v>34</v>
      </c>
      <c r="L36" s="27"/>
    </row>
    <row r="37" spans="2:12" s="1" customFormat="1" ht="14.45" customHeight="1">
      <c r="B37" s="27"/>
      <c r="D37" s="53" t="s">
        <v>35</v>
      </c>
      <c r="E37" s="32" t="s">
        <v>36</v>
      </c>
      <c r="F37" s="98">
        <f>ROUND((SUM(BE102:BE103) + SUM(BE125:BE170)),  2)</f>
        <v>0</v>
      </c>
      <c r="G37" s="99"/>
      <c r="H37" s="99"/>
      <c r="I37" s="100">
        <v>0.2</v>
      </c>
      <c r="J37" s="98">
        <f>ROUND(((SUM(BE102:BE103) + SUM(BE125:BE170))*I37),  2)</f>
        <v>0</v>
      </c>
      <c r="L37" s="27"/>
    </row>
    <row r="38" spans="2:12" s="1" customFormat="1" ht="14.45" customHeight="1">
      <c r="B38" s="27"/>
      <c r="E38" s="32" t="s">
        <v>37</v>
      </c>
      <c r="F38" s="84">
        <f>ROUND((SUM(BF102:BF103) + SUM(BF125:BF170)),  2)</f>
        <v>0</v>
      </c>
      <c r="I38" s="101">
        <v>0.2</v>
      </c>
      <c r="J38" s="84">
        <f>ROUND(((SUM(BF102:BF103) + SUM(BF125:BF170))*I38),  2)</f>
        <v>0</v>
      </c>
      <c r="L38" s="27"/>
    </row>
    <row r="39" spans="2:12" s="1" customFormat="1" ht="14.45" hidden="1" customHeight="1">
      <c r="B39" s="27"/>
      <c r="E39" s="22" t="s">
        <v>38</v>
      </c>
      <c r="F39" s="84">
        <f>ROUND((SUM(BG102:BG103) + SUM(BG125:BG170)),  2)</f>
        <v>0</v>
      </c>
      <c r="I39" s="101">
        <v>0.2</v>
      </c>
      <c r="J39" s="84">
        <f>0</f>
        <v>0</v>
      </c>
      <c r="L39" s="27"/>
    </row>
    <row r="40" spans="2:12" s="1" customFormat="1" ht="14.45" hidden="1" customHeight="1">
      <c r="B40" s="27"/>
      <c r="E40" s="22" t="s">
        <v>39</v>
      </c>
      <c r="F40" s="84">
        <f>ROUND((SUM(BH102:BH103) + SUM(BH125:BH170)),  2)</f>
        <v>0</v>
      </c>
      <c r="I40" s="101">
        <v>0.2</v>
      </c>
      <c r="J40" s="84">
        <f>0</f>
        <v>0</v>
      </c>
      <c r="L40" s="27"/>
    </row>
    <row r="41" spans="2:12" s="1" customFormat="1" ht="14.45" hidden="1" customHeight="1">
      <c r="B41" s="27"/>
      <c r="E41" s="32" t="s">
        <v>40</v>
      </c>
      <c r="F41" s="98">
        <f>ROUND((SUM(BI102:BI103) + SUM(BI125:BI170)),  2)</f>
        <v>0</v>
      </c>
      <c r="G41" s="99"/>
      <c r="H41" s="99"/>
      <c r="I41" s="100">
        <v>0</v>
      </c>
      <c r="J41" s="98">
        <f>0</f>
        <v>0</v>
      </c>
      <c r="L41" s="27"/>
    </row>
    <row r="42" spans="2:12" s="1" customFormat="1" ht="6.95" customHeight="1">
      <c r="B42" s="27"/>
      <c r="L42" s="27"/>
    </row>
    <row r="43" spans="2:12" s="1" customFormat="1" ht="25.35" customHeight="1">
      <c r="B43" s="27"/>
      <c r="C43" s="93"/>
      <c r="D43" s="102" t="s">
        <v>41</v>
      </c>
      <c r="E43" s="55"/>
      <c r="F43" s="55"/>
      <c r="G43" s="103" t="s">
        <v>42</v>
      </c>
      <c r="H43" s="104" t="s">
        <v>43</v>
      </c>
      <c r="I43" s="55"/>
      <c r="J43" s="105">
        <f>SUM(J34:J41)</f>
        <v>0</v>
      </c>
      <c r="K43" s="106"/>
      <c r="L43" s="27"/>
    </row>
    <row r="44" spans="2:12" s="1" customFormat="1" ht="14.45" customHeight="1">
      <c r="B44" s="27"/>
      <c r="L44" s="27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7"/>
      <c r="D50" s="39" t="s">
        <v>44</v>
      </c>
      <c r="E50" s="40"/>
      <c r="F50" s="40"/>
      <c r="G50" s="39" t="s">
        <v>45</v>
      </c>
      <c r="H50" s="40"/>
      <c r="I50" s="40"/>
      <c r="J50" s="40"/>
      <c r="K50" s="40"/>
      <c r="L50" s="27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7"/>
      <c r="D61" s="41" t="s">
        <v>46</v>
      </c>
      <c r="E61" s="29"/>
      <c r="F61" s="107" t="s">
        <v>47</v>
      </c>
      <c r="G61" s="41" t="s">
        <v>46</v>
      </c>
      <c r="H61" s="29"/>
      <c r="I61" s="29"/>
      <c r="J61" s="108" t="s">
        <v>47</v>
      </c>
      <c r="K61" s="29"/>
      <c r="L61" s="27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7"/>
      <c r="D65" s="39" t="s">
        <v>48</v>
      </c>
      <c r="E65" s="40"/>
      <c r="F65" s="40"/>
      <c r="G65" s="39" t="s">
        <v>49</v>
      </c>
      <c r="H65" s="40"/>
      <c r="I65" s="40"/>
      <c r="J65" s="40"/>
      <c r="K65" s="40"/>
      <c r="L65" s="27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7"/>
      <c r="D76" s="41" t="s">
        <v>46</v>
      </c>
      <c r="E76" s="29"/>
      <c r="F76" s="107" t="s">
        <v>47</v>
      </c>
      <c r="G76" s="41" t="s">
        <v>46</v>
      </c>
      <c r="H76" s="29"/>
      <c r="I76" s="29"/>
      <c r="J76" s="108" t="s">
        <v>47</v>
      </c>
      <c r="K76" s="29"/>
      <c r="L76" s="27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27"/>
    </row>
    <row r="81" spans="2:12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27"/>
    </row>
    <row r="82" spans="2:12" s="1" customFormat="1" ht="24.95" customHeight="1">
      <c r="B82" s="27"/>
      <c r="C82" s="17" t="s">
        <v>97</v>
      </c>
      <c r="L82" s="27"/>
    </row>
    <row r="83" spans="2:12" s="1" customFormat="1" ht="6.95" customHeight="1">
      <c r="B83" s="27"/>
      <c r="L83" s="27"/>
    </row>
    <row r="84" spans="2:12" s="1" customFormat="1" ht="12" customHeight="1">
      <c r="B84" s="27"/>
      <c r="C84" s="22" t="s">
        <v>13</v>
      </c>
      <c r="L84" s="27"/>
    </row>
    <row r="85" spans="2:12" s="1" customFormat="1" ht="16.5" customHeight="1">
      <c r="B85" s="27"/>
      <c r="E85" s="213" t="str">
        <f>E7</f>
        <v>Rekonštrukcia WC v DÚA - 4. Hala, areál Jurajov dvor</v>
      </c>
      <c r="F85" s="214"/>
      <c r="G85" s="214"/>
      <c r="H85" s="214"/>
      <c r="L85" s="27"/>
    </row>
    <row r="86" spans="2:12" ht="12" customHeight="1">
      <c r="B86" s="16"/>
      <c r="C86" s="22" t="s">
        <v>94</v>
      </c>
      <c r="L86" s="16"/>
    </row>
    <row r="87" spans="2:12" s="1" customFormat="1" ht="16.5" customHeight="1">
      <c r="B87" s="27"/>
      <c r="E87" s="213" t="s">
        <v>669</v>
      </c>
      <c r="F87" s="212"/>
      <c r="G87" s="212"/>
      <c r="H87" s="212"/>
      <c r="L87" s="27"/>
    </row>
    <row r="88" spans="2:12" s="1" customFormat="1" ht="12" customHeight="1">
      <c r="B88" s="27"/>
      <c r="C88" s="22" t="s">
        <v>443</v>
      </c>
      <c r="L88" s="27"/>
    </row>
    <row r="89" spans="2:12" s="1" customFormat="1" ht="16.5" customHeight="1">
      <c r="B89" s="27"/>
      <c r="E89" s="169" t="str">
        <f>E11</f>
        <v>01 - Zdravotechnika</v>
      </c>
      <c r="F89" s="212"/>
      <c r="G89" s="212"/>
      <c r="H89" s="212"/>
      <c r="L89" s="27"/>
    </row>
    <row r="90" spans="2:12" s="1" customFormat="1" ht="6.95" customHeight="1">
      <c r="B90" s="27"/>
      <c r="L90" s="27"/>
    </row>
    <row r="91" spans="2:12" s="1" customFormat="1" ht="12" customHeight="1">
      <c r="B91" s="27"/>
      <c r="C91" s="22" t="s">
        <v>17</v>
      </c>
      <c r="F91" s="20" t="str">
        <f>F14</f>
        <v xml:space="preserve"> </v>
      </c>
      <c r="I91" s="22" t="s">
        <v>19</v>
      </c>
      <c r="J91" s="50" t="str">
        <f>IF(J14="","",J14)</f>
        <v>7. 12. 2023</v>
      </c>
      <c r="L91" s="27"/>
    </row>
    <row r="92" spans="2:12" s="1" customFormat="1" ht="6.95" customHeight="1">
      <c r="B92" s="27"/>
      <c r="L92" s="27"/>
    </row>
    <row r="93" spans="2:12" s="1" customFormat="1" ht="15.2" customHeight="1">
      <c r="B93" s="27"/>
      <c r="C93" s="22" t="s">
        <v>21</v>
      </c>
      <c r="F93" s="20" t="str">
        <f>E17</f>
        <v xml:space="preserve"> </v>
      </c>
      <c r="I93" s="22" t="s">
        <v>25</v>
      </c>
      <c r="J93" s="23" t="str">
        <f>E23</f>
        <v xml:space="preserve"> </v>
      </c>
      <c r="L93" s="27"/>
    </row>
    <row r="94" spans="2:12" s="1" customFormat="1" ht="15.2" customHeight="1">
      <c r="B94" s="27"/>
      <c r="C94" s="22" t="s">
        <v>24</v>
      </c>
      <c r="F94" s="20" t="str">
        <f>IF(E20="","",E20)</f>
        <v xml:space="preserve"> </v>
      </c>
      <c r="I94" s="22" t="s">
        <v>27</v>
      </c>
      <c r="J94" s="23" t="str">
        <f>E26</f>
        <v xml:space="preserve"> </v>
      </c>
      <c r="L94" s="27"/>
    </row>
    <row r="95" spans="2:12" s="1" customFormat="1" ht="10.35" customHeight="1">
      <c r="B95" s="27"/>
      <c r="L95" s="27"/>
    </row>
    <row r="96" spans="2:12" s="1" customFormat="1" ht="29.25" customHeight="1">
      <c r="B96" s="27"/>
      <c r="C96" s="109" t="s">
        <v>98</v>
      </c>
      <c r="D96" s="93"/>
      <c r="E96" s="93"/>
      <c r="F96" s="93"/>
      <c r="G96" s="93"/>
      <c r="H96" s="93"/>
      <c r="I96" s="93"/>
      <c r="J96" s="110" t="s">
        <v>99</v>
      </c>
      <c r="K96" s="93"/>
      <c r="L96" s="27"/>
    </row>
    <row r="97" spans="2:47" s="1" customFormat="1" ht="10.35" customHeight="1">
      <c r="B97" s="27"/>
      <c r="L97" s="27"/>
    </row>
    <row r="98" spans="2:47" s="1" customFormat="1" ht="22.9" customHeight="1">
      <c r="B98" s="27"/>
      <c r="C98" s="111" t="s">
        <v>100</v>
      </c>
      <c r="J98" s="64">
        <f>J125</f>
        <v>0</v>
      </c>
      <c r="L98" s="27"/>
      <c r="AU98" s="13" t="s">
        <v>101</v>
      </c>
    </row>
    <row r="99" spans="2:47" s="8" customFormat="1" ht="24.95" customHeight="1">
      <c r="B99" s="112"/>
      <c r="D99" s="113" t="s">
        <v>445</v>
      </c>
      <c r="E99" s="114"/>
      <c r="F99" s="114"/>
      <c r="G99" s="114"/>
      <c r="H99" s="114"/>
      <c r="I99" s="114"/>
      <c r="J99" s="115">
        <f>J126</f>
        <v>0</v>
      </c>
      <c r="L99" s="112"/>
    </row>
    <row r="100" spans="2:47" s="1" customFormat="1" ht="21.75" customHeight="1">
      <c r="B100" s="27"/>
      <c r="L100" s="27"/>
    </row>
    <row r="101" spans="2:47" s="1" customFormat="1" ht="6.95" customHeight="1">
      <c r="B101" s="27"/>
      <c r="L101" s="27"/>
    </row>
    <row r="102" spans="2:47" s="1" customFormat="1" ht="29.25" customHeight="1">
      <c r="B102" s="27"/>
      <c r="C102" s="111" t="s">
        <v>118</v>
      </c>
      <c r="J102" s="120">
        <v>0</v>
      </c>
      <c r="L102" s="27"/>
      <c r="N102" s="121" t="s">
        <v>35</v>
      </c>
    </row>
    <row r="103" spans="2:47" s="1" customFormat="1" ht="18" customHeight="1">
      <c r="B103" s="27"/>
      <c r="L103" s="27"/>
    </row>
    <row r="104" spans="2:47" s="1" customFormat="1" ht="29.25" customHeight="1">
      <c r="B104" s="27"/>
      <c r="C104" s="92" t="s">
        <v>92</v>
      </c>
      <c r="D104" s="93"/>
      <c r="E104" s="93"/>
      <c r="F104" s="93"/>
      <c r="G104" s="93"/>
      <c r="H104" s="93"/>
      <c r="I104" s="93"/>
      <c r="J104" s="94">
        <f>ROUND(J98+J102,2)</f>
        <v>0</v>
      </c>
      <c r="K104" s="93"/>
      <c r="L104" s="27"/>
    </row>
    <row r="105" spans="2:47" s="1" customFormat="1" ht="6.95" customHeight="1">
      <c r="B105" s="42"/>
      <c r="C105" s="43"/>
      <c r="D105" s="43"/>
      <c r="E105" s="43"/>
      <c r="F105" s="43"/>
      <c r="G105" s="43"/>
      <c r="H105" s="43"/>
      <c r="I105" s="43"/>
      <c r="J105" s="43"/>
      <c r="K105" s="43"/>
      <c r="L105" s="27"/>
    </row>
    <row r="109" spans="2:47" s="1" customFormat="1" ht="6.95" customHeight="1"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27"/>
    </row>
    <row r="110" spans="2:47" s="1" customFormat="1" ht="24.95" customHeight="1">
      <c r="B110" s="27"/>
      <c r="C110" s="17" t="s">
        <v>119</v>
      </c>
      <c r="L110" s="27"/>
    </row>
    <row r="111" spans="2:47" s="1" customFormat="1" ht="6.95" customHeight="1">
      <c r="B111" s="27"/>
      <c r="L111" s="27"/>
    </row>
    <row r="112" spans="2:47" s="1" customFormat="1" ht="12" customHeight="1">
      <c r="B112" s="27"/>
      <c r="C112" s="22" t="s">
        <v>13</v>
      </c>
      <c r="L112" s="27"/>
    </row>
    <row r="113" spans="2:65" s="1" customFormat="1" ht="16.5" customHeight="1">
      <c r="B113" s="27"/>
      <c r="E113" s="213" t="str">
        <f>E7</f>
        <v>Rekonštrukcia WC v DÚA - 4. Hala, areál Jurajov dvor</v>
      </c>
      <c r="F113" s="214"/>
      <c r="G113" s="214"/>
      <c r="H113" s="214"/>
      <c r="L113" s="27"/>
    </row>
    <row r="114" spans="2:65" ht="12" customHeight="1">
      <c r="B114" s="16"/>
      <c r="C114" s="22" t="s">
        <v>94</v>
      </c>
      <c r="L114" s="16"/>
    </row>
    <row r="115" spans="2:65" s="1" customFormat="1" ht="16.5" customHeight="1">
      <c r="B115" s="27"/>
      <c r="E115" s="213" t="s">
        <v>669</v>
      </c>
      <c r="F115" s="212"/>
      <c r="G115" s="212"/>
      <c r="H115" s="212"/>
      <c r="L115" s="27"/>
    </row>
    <row r="116" spans="2:65" s="1" customFormat="1" ht="12" customHeight="1">
      <c r="B116" s="27"/>
      <c r="C116" s="22" t="s">
        <v>443</v>
      </c>
      <c r="L116" s="27"/>
    </row>
    <row r="117" spans="2:65" s="1" customFormat="1" ht="16.5" customHeight="1">
      <c r="B117" s="27"/>
      <c r="E117" s="169" t="str">
        <f>E11</f>
        <v>01 - Zdravotechnika</v>
      </c>
      <c r="F117" s="212"/>
      <c r="G117" s="212"/>
      <c r="H117" s="212"/>
      <c r="L117" s="27"/>
    </row>
    <row r="118" spans="2:65" s="1" customFormat="1" ht="6.95" customHeight="1">
      <c r="B118" s="27"/>
      <c r="L118" s="27"/>
    </row>
    <row r="119" spans="2:65" s="1" customFormat="1" ht="12" customHeight="1">
      <c r="B119" s="27"/>
      <c r="C119" s="22" t="s">
        <v>17</v>
      </c>
      <c r="F119" s="20" t="str">
        <f>F14</f>
        <v xml:space="preserve"> </v>
      </c>
      <c r="I119" s="22" t="s">
        <v>19</v>
      </c>
      <c r="J119" s="50" t="str">
        <f>IF(J14="","",J14)</f>
        <v>7. 12. 2023</v>
      </c>
      <c r="L119" s="27"/>
    </row>
    <row r="120" spans="2:65" s="1" customFormat="1" ht="6.95" customHeight="1">
      <c r="B120" s="27"/>
      <c r="L120" s="27"/>
    </row>
    <row r="121" spans="2:65" s="1" customFormat="1" ht="15.2" customHeight="1">
      <c r="B121" s="27"/>
      <c r="C121" s="22" t="s">
        <v>21</v>
      </c>
      <c r="F121" s="20" t="str">
        <f>E17</f>
        <v xml:space="preserve"> </v>
      </c>
      <c r="I121" s="22" t="s">
        <v>25</v>
      </c>
      <c r="J121" s="23" t="str">
        <f>E23</f>
        <v xml:space="preserve"> </v>
      </c>
      <c r="L121" s="27"/>
    </row>
    <row r="122" spans="2:65" s="1" customFormat="1" ht="15.2" customHeight="1">
      <c r="B122" s="27"/>
      <c r="C122" s="22" t="s">
        <v>24</v>
      </c>
      <c r="F122" s="20" t="str">
        <f>IF(E20="","",E20)</f>
        <v xml:space="preserve"> </v>
      </c>
      <c r="I122" s="22" t="s">
        <v>27</v>
      </c>
      <c r="J122" s="23" t="str">
        <f>E26</f>
        <v xml:space="preserve"> </v>
      </c>
      <c r="L122" s="27"/>
    </row>
    <row r="123" spans="2:65" s="1" customFormat="1" ht="10.35" customHeight="1">
      <c r="B123" s="27"/>
      <c r="L123" s="27"/>
    </row>
    <row r="124" spans="2:65" s="10" customFormat="1" ht="29.25" customHeight="1">
      <c r="B124" s="122"/>
      <c r="C124" s="123" t="s">
        <v>120</v>
      </c>
      <c r="D124" s="124" t="s">
        <v>56</v>
      </c>
      <c r="E124" s="124" t="s">
        <v>52</v>
      </c>
      <c r="F124" s="124" t="s">
        <v>53</v>
      </c>
      <c r="G124" s="124" t="s">
        <v>121</v>
      </c>
      <c r="H124" s="124" t="s">
        <v>122</v>
      </c>
      <c r="I124" s="124" t="s">
        <v>123</v>
      </c>
      <c r="J124" s="125" t="s">
        <v>99</v>
      </c>
      <c r="K124" s="126" t="s">
        <v>124</v>
      </c>
      <c r="L124" s="122"/>
      <c r="M124" s="57" t="s">
        <v>1</v>
      </c>
      <c r="N124" s="58" t="s">
        <v>35</v>
      </c>
      <c r="O124" s="58" t="s">
        <v>125</v>
      </c>
      <c r="P124" s="58" t="s">
        <v>126</v>
      </c>
      <c r="Q124" s="58" t="s">
        <v>127</v>
      </c>
      <c r="R124" s="58" t="s">
        <v>128</v>
      </c>
      <c r="S124" s="58" t="s">
        <v>129</v>
      </c>
      <c r="T124" s="59" t="s">
        <v>130</v>
      </c>
    </row>
    <row r="125" spans="2:65" s="1" customFormat="1" ht="22.9" customHeight="1">
      <c r="B125" s="27"/>
      <c r="C125" s="62" t="s">
        <v>95</v>
      </c>
      <c r="J125" s="127">
        <f>BK125</f>
        <v>0</v>
      </c>
      <c r="L125" s="27"/>
      <c r="M125" s="60"/>
      <c r="N125" s="51"/>
      <c r="O125" s="51"/>
      <c r="P125" s="128">
        <f>P126</f>
        <v>0</v>
      </c>
      <c r="Q125" s="51"/>
      <c r="R125" s="128">
        <f>R126</f>
        <v>0</v>
      </c>
      <c r="S125" s="51"/>
      <c r="T125" s="129">
        <f>T126</f>
        <v>0</v>
      </c>
      <c r="AT125" s="13" t="s">
        <v>70</v>
      </c>
      <c r="AU125" s="13" t="s">
        <v>101</v>
      </c>
      <c r="BK125" s="130">
        <f>BK126</f>
        <v>0</v>
      </c>
    </row>
    <row r="126" spans="2:65" s="11" customFormat="1" ht="25.9" customHeight="1">
      <c r="B126" s="131"/>
      <c r="D126" s="132" t="s">
        <v>70</v>
      </c>
      <c r="E126" s="133" t="s">
        <v>446</v>
      </c>
      <c r="F126" s="133" t="s">
        <v>84</v>
      </c>
      <c r="J126" s="134">
        <f>BK126</f>
        <v>0</v>
      </c>
      <c r="L126" s="131"/>
      <c r="M126" s="135"/>
      <c r="P126" s="136">
        <f>SUM(P127:P170)</f>
        <v>0</v>
      </c>
      <c r="R126" s="136">
        <f>SUM(R127:R170)</f>
        <v>0</v>
      </c>
      <c r="T126" s="137">
        <f>SUM(T127:T170)</f>
        <v>0</v>
      </c>
      <c r="AR126" s="132" t="s">
        <v>78</v>
      </c>
      <c r="AT126" s="138" t="s">
        <v>70</v>
      </c>
      <c r="AU126" s="138" t="s">
        <v>71</v>
      </c>
      <c r="AY126" s="132" t="s">
        <v>133</v>
      </c>
      <c r="BK126" s="139">
        <f>SUM(BK127:BK170)</f>
        <v>0</v>
      </c>
    </row>
    <row r="127" spans="2:65" s="1" customFormat="1" ht="16.5" customHeight="1">
      <c r="B127" s="142"/>
      <c r="C127" s="143" t="s">
        <v>78</v>
      </c>
      <c r="D127" s="143" t="s">
        <v>136</v>
      </c>
      <c r="E127" s="144" t="s">
        <v>447</v>
      </c>
      <c r="F127" s="145" t="s">
        <v>448</v>
      </c>
      <c r="G127" s="146" t="s">
        <v>165</v>
      </c>
      <c r="H127" s="147">
        <v>4</v>
      </c>
      <c r="I127" s="148"/>
      <c r="J127" s="148">
        <f t="shared" ref="J127:J170" si="0">ROUND(I127*H127,2)</f>
        <v>0</v>
      </c>
      <c r="K127" s="149"/>
      <c r="L127" s="27"/>
      <c r="M127" s="150" t="s">
        <v>1</v>
      </c>
      <c r="N127" s="121" t="s">
        <v>37</v>
      </c>
      <c r="O127" s="151">
        <v>0</v>
      </c>
      <c r="P127" s="151">
        <f t="shared" ref="P127:P170" si="1">O127*H127</f>
        <v>0</v>
      </c>
      <c r="Q127" s="151">
        <v>0</v>
      </c>
      <c r="R127" s="151">
        <f t="shared" ref="R127:R170" si="2">Q127*H127</f>
        <v>0</v>
      </c>
      <c r="S127" s="151">
        <v>0</v>
      </c>
      <c r="T127" s="152">
        <f t="shared" ref="T127:T170" si="3">S127*H127</f>
        <v>0</v>
      </c>
      <c r="AR127" s="153" t="s">
        <v>140</v>
      </c>
      <c r="AT127" s="153" t="s">
        <v>136</v>
      </c>
      <c r="AU127" s="153" t="s">
        <v>78</v>
      </c>
      <c r="AY127" s="13" t="s">
        <v>133</v>
      </c>
      <c r="BE127" s="154">
        <f t="shared" ref="BE127:BE170" si="4">IF(N127="základná",J127,0)</f>
        <v>0</v>
      </c>
      <c r="BF127" s="154">
        <f t="shared" ref="BF127:BF170" si="5">IF(N127="znížená",J127,0)</f>
        <v>0</v>
      </c>
      <c r="BG127" s="154">
        <f t="shared" ref="BG127:BG170" si="6">IF(N127="zákl. prenesená",J127,0)</f>
        <v>0</v>
      </c>
      <c r="BH127" s="154">
        <f t="shared" ref="BH127:BH170" si="7">IF(N127="zníž. prenesená",J127,0)</f>
        <v>0</v>
      </c>
      <c r="BI127" s="154">
        <f t="shared" ref="BI127:BI170" si="8">IF(N127="nulová",J127,0)</f>
        <v>0</v>
      </c>
      <c r="BJ127" s="13" t="s">
        <v>82</v>
      </c>
      <c r="BK127" s="154">
        <f t="shared" ref="BK127:BK170" si="9">ROUND(I127*H127,2)</f>
        <v>0</v>
      </c>
      <c r="BL127" s="13" t="s">
        <v>140</v>
      </c>
      <c r="BM127" s="153" t="s">
        <v>82</v>
      </c>
    </row>
    <row r="128" spans="2:65" s="1" customFormat="1" ht="16.5" customHeight="1">
      <c r="B128" s="142"/>
      <c r="C128" s="143" t="s">
        <v>82</v>
      </c>
      <c r="D128" s="143" t="s">
        <v>136</v>
      </c>
      <c r="E128" s="144" t="s">
        <v>449</v>
      </c>
      <c r="F128" s="145" t="s">
        <v>450</v>
      </c>
      <c r="G128" s="146" t="s">
        <v>165</v>
      </c>
      <c r="H128" s="147">
        <v>4</v>
      </c>
      <c r="I128" s="148"/>
      <c r="J128" s="148">
        <f t="shared" si="0"/>
        <v>0</v>
      </c>
      <c r="K128" s="149"/>
      <c r="L128" s="27"/>
      <c r="M128" s="150" t="s">
        <v>1</v>
      </c>
      <c r="N128" s="121" t="s">
        <v>37</v>
      </c>
      <c r="O128" s="151">
        <v>0</v>
      </c>
      <c r="P128" s="151">
        <f t="shared" si="1"/>
        <v>0</v>
      </c>
      <c r="Q128" s="151">
        <v>0</v>
      </c>
      <c r="R128" s="151">
        <f t="shared" si="2"/>
        <v>0</v>
      </c>
      <c r="S128" s="151">
        <v>0</v>
      </c>
      <c r="T128" s="152">
        <f t="shared" si="3"/>
        <v>0</v>
      </c>
      <c r="AR128" s="153" t="s">
        <v>140</v>
      </c>
      <c r="AT128" s="153" t="s">
        <v>136</v>
      </c>
      <c r="AU128" s="153" t="s">
        <v>78</v>
      </c>
      <c r="AY128" s="13" t="s">
        <v>133</v>
      </c>
      <c r="BE128" s="154">
        <f t="shared" si="4"/>
        <v>0</v>
      </c>
      <c r="BF128" s="154">
        <f t="shared" si="5"/>
        <v>0</v>
      </c>
      <c r="BG128" s="154">
        <f t="shared" si="6"/>
        <v>0</v>
      </c>
      <c r="BH128" s="154">
        <f t="shared" si="7"/>
        <v>0</v>
      </c>
      <c r="BI128" s="154">
        <f t="shared" si="8"/>
        <v>0</v>
      </c>
      <c r="BJ128" s="13" t="s">
        <v>82</v>
      </c>
      <c r="BK128" s="154">
        <f t="shared" si="9"/>
        <v>0</v>
      </c>
      <c r="BL128" s="13" t="s">
        <v>140</v>
      </c>
      <c r="BM128" s="153" t="s">
        <v>140</v>
      </c>
    </row>
    <row r="129" spans="2:65" s="1" customFormat="1" ht="16.5" customHeight="1">
      <c r="B129" s="142"/>
      <c r="C129" s="143" t="s">
        <v>146</v>
      </c>
      <c r="D129" s="143" t="s">
        <v>136</v>
      </c>
      <c r="E129" s="144" t="s">
        <v>451</v>
      </c>
      <c r="F129" s="145" t="s">
        <v>452</v>
      </c>
      <c r="G129" s="146" t="s">
        <v>165</v>
      </c>
      <c r="H129" s="147">
        <v>4</v>
      </c>
      <c r="I129" s="148"/>
      <c r="J129" s="148">
        <f t="shared" si="0"/>
        <v>0</v>
      </c>
      <c r="K129" s="149"/>
      <c r="L129" s="27"/>
      <c r="M129" s="150" t="s">
        <v>1</v>
      </c>
      <c r="N129" s="121" t="s">
        <v>37</v>
      </c>
      <c r="O129" s="151">
        <v>0</v>
      </c>
      <c r="P129" s="151">
        <f t="shared" si="1"/>
        <v>0</v>
      </c>
      <c r="Q129" s="151">
        <v>0</v>
      </c>
      <c r="R129" s="151">
        <f t="shared" si="2"/>
        <v>0</v>
      </c>
      <c r="S129" s="151">
        <v>0</v>
      </c>
      <c r="T129" s="152">
        <f t="shared" si="3"/>
        <v>0</v>
      </c>
      <c r="AR129" s="153" t="s">
        <v>140</v>
      </c>
      <c r="AT129" s="153" t="s">
        <v>136</v>
      </c>
      <c r="AU129" s="153" t="s">
        <v>78</v>
      </c>
      <c r="AY129" s="13" t="s">
        <v>133</v>
      </c>
      <c r="BE129" s="154">
        <f t="shared" si="4"/>
        <v>0</v>
      </c>
      <c r="BF129" s="154">
        <f t="shared" si="5"/>
        <v>0</v>
      </c>
      <c r="BG129" s="154">
        <f t="shared" si="6"/>
        <v>0</v>
      </c>
      <c r="BH129" s="154">
        <f t="shared" si="7"/>
        <v>0</v>
      </c>
      <c r="BI129" s="154">
        <f t="shared" si="8"/>
        <v>0</v>
      </c>
      <c r="BJ129" s="13" t="s">
        <v>82</v>
      </c>
      <c r="BK129" s="154">
        <f t="shared" si="9"/>
        <v>0</v>
      </c>
      <c r="BL129" s="13" t="s">
        <v>140</v>
      </c>
      <c r="BM129" s="153" t="s">
        <v>134</v>
      </c>
    </row>
    <row r="130" spans="2:65" s="1" customFormat="1" ht="16.5" customHeight="1">
      <c r="B130" s="142"/>
      <c r="C130" s="143" t="s">
        <v>140</v>
      </c>
      <c r="D130" s="143" t="s">
        <v>136</v>
      </c>
      <c r="E130" s="144" t="s">
        <v>453</v>
      </c>
      <c r="F130" s="145" t="s">
        <v>454</v>
      </c>
      <c r="G130" s="146" t="s">
        <v>165</v>
      </c>
      <c r="H130" s="147">
        <v>4</v>
      </c>
      <c r="I130" s="148"/>
      <c r="J130" s="148">
        <f t="shared" si="0"/>
        <v>0</v>
      </c>
      <c r="K130" s="149"/>
      <c r="L130" s="27"/>
      <c r="M130" s="150" t="s">
        <v>1</v>
      </c>
      <c r="N130" s="121" t="s">
        <v>37</v>
      </c>
      <c r="O130" s="151">
        <v>0</v>
      </c>
      <c r="P130" s="151">
        <f t="shared" si="1"/>
        <v>0</v>
      </c>
      <c r="Q130" s="151">
        <v>0</v>
      </c>
      <c r="R130" s="151">
        <f t="shared" si="2"/>
        <v>0</v>
      </c>
      <c r="S130" s="151">
        <v>0</v>
      </c>
      <c r="T130" s="152">
        <f t="shared" si="3"/>
        <v>0</v>
      </c>
      <c r="AR130" s="153" t="s">
        <v>140</v>
      </c>
      <c r="AT130" s="153" t="s">
        <v>136</v>
      </c>
      <c r="AU130" s="153" t="s">
        <v>78</v>
      </c>
      <c r="AY130" s="13" t="s">
        <v>133</v>
      </c>
      <c r="BE130" s="154">
        <f t="shared" si="4"/>
        <v>0</v>
      </c>
      <c r="BF130" s="154">
        <f t="shared" si="5"/>
        <v>0</v>
      </c>
      <c r="BG130" s="154">
        <f t="shared" si="6"/>
        <v>0</v>
      </c>
      <c r="BH130" s="154">
        <f t="shared" si="7"/>
        <v>0</v>
      </c>
      <c r="BI130" s="154">
        <f t="shared" si="8"/>
        <v>0</v>
      </c>
      <c r="BJ130" s="13" t="s">
        <v>82</v>
      </c>
      <c r="BK130" s="154">
        <f t="shared" si="9"/>
        <v>0</v>
      </c>
      <c r="BL130" s="13" t="s">
        <v>140</v>
      </c>
      <c r="BM130" s="153" t="s">
        <v>167</v>
      </c>
    </row>
    <row r="131" spans="2:65" s="1" customFormat="1" ht="16.5" customHeight="1">
      <c r="B131" s="142"/>
      <c r="C131" s="143" t="s">
        <v>154</v>
      </c>
      <c r="D131" s="143" t="s">
        <v>136</v>
      </c>
      <c r="E131" s="144" t="s">
        <v>455</v>
      </c>
      <c r="F131" s="145" t="s">
        <v>456</v>
      </c>
      <c r="G131" s="146" t="s">
        <v>165</v>
      </c>
      <c r="H131" s="147">
        <v>4</v>
      </c>
      <c r="I131" s="148"/>
      <c r="J131" s="148">
        <f t="shared" si="0"/>
        <v>0</v>
      </c>
      <c r="K131" s="149"/>
      <c r="L131" s="27"/>
      <c r="M131" s="150" t="s">
        <v>1</v>
      </c>
      <c r="N131" s="121" t="s">
        <v>37</v>
      </c>
      <c r="O131" s="151">
        <v>0</v>
      </c>
      <c r="P131" s="151">
        <f t="shared" si="1"/>
        <v>0</v>
      </c>
      <c r="Q131" s="151">
        <v>0</v>
      </c>
      <c r="R131" s="151">
        <f t="shared" si="2"/>
        <v>0</v>
      </c>
      <c r="S131" s="151">
        <v>0</v>
      </c>
      <c r="T131" s="152">
        <f t="shared" si="3"/>
        <v>0</v>
      </c>
      <c r="AR131" s="153" t="s">
        <v>140</v>
      </c>
      <c r="AT131" s="153" t="s">
        <v>136</v>
      </c>
      <c r="AU131" s="153" t="s">
        <v>78</v>
      </c>
      <c r="AY131" s="13" t="s">
        <v>133</v>
      </c>
      <c r="BE131" s="154">
        <f t="shared" si="4"/>
        <v>0</v>
      </c>
      <c r="BF131" s="154">
        <f t="shared" si="5"/>
        <v>0</v>
      </c>
      <c r="BG131" s="154">
        <f t="shared" si="6"/>
        <v>0</v>
      </c>
      <c r="BH131" s="154">
        <f t="shared" si="7"/>
        <v>0</v>
      </c>
      <c r="BI131" s="154">
        <f t="shared" si="8"/>
        <v>0</v>
      </c>
      <c r="BJ131" s="13" t="s">
        <v>82</v>
      </c>
      <c r="BK131" s="154">
        <f t="shared" si="9"/>
        <v>0</v>
      </c>
      <c r="BL131" s="13" t="s">
        <v>140</v>
      </c>
      <c r="BM131" s="153" t="s">
        <v>177</v>
      </c>
    </row>
    <row r="132" spans="2:65" s="1" customFormat="1" ht="16.5" customHeight="1">
      <c r="B132" s="142"/>
      <c r="C132" s="143" t="s">
        <v>134</v>
      </c>
      <c r="D132" s="143" t="s">
        <v>136</v>
      </c>
      <c r="E132" s="144" t="s">
        <v>457</v>
      </c>
      <c r="F132" s="145" t="s">
        <v>458</v>
      </c>
      <c r="G132" s="146" t="s">
        <v>165</v>
      </c>
      <c r="H132" s="147">
        <v>4</v>
      </c>
      <c r="I132" s="148"/>
      <c r="J132" s="148">
        <f t="shared" si="0"/>
        <v>0</v>
      </c>
      <c r="K132" s="149"/>
      <c r="L132" s="27"/>
      <c r="M132" s="150" t="s">
        <v>1</v>
      </c>
      <c r="N132" s="121" t="s">
        <v>37</v>
      </c>
      <c r="O132" s="151">
        <v>0</v>
      </c>
      <c r="P132" s="151">
        <f t="shared" si="1"/>
        <v>0</v>
      </c>
      <c r="Q132" s="151">
        <v>0</v>
      </c>
      <c r="R132" s="151">
        <f t="shared" si="2"/>
        <v>0</v>
      </c>
      <c r="S132" s="151">
        <v>0</v>
      </c>
      <c r="T132" s="152">
        <f t="shared" si="3"/>
        <v>0</v>
      </c>
      <c r="AR132" s="153" t="s">
        <v>140</v>
      </c>
      <c r="AT132" s="153" t="s">
        <v>136</v>
      </c>
      <c r="AU132" s="153" t="s">
        <v>78</v>
      </c>
      <c r="AY132" s="13" t="s">
        <v>133</v>
      </c>
      <c r="BE132" s="154">
        <f t="shared" si="4"/>
        <v>0</v>
      </c>
      <c r="BF132" s="154">
        <f t="shared" si="5"/>
        <v>0</v>
      </c>
      <c r="BG132" s="154">
        <f t="shared" si="6"/>
        <v>0</v>
      </c>
      <c r="BH132" s="154">
        <f t="shared" si="7"/>
        <v>0</v>
      </c>
      <c r="BI132" s="154">
        <f t="shared" si="8"/>
        <v>0</v>
      </c>
      <c r="BJ132" s="13" t="s">
        <v>82</v>
      </c>
      <c r="BK132" s="154">
        <f t="shared" si="9"/>
        <v>0</v>
      </c>
      <c r="BL132" s="13" t="s">
        <v>140</v>
      </c>
      <c r="BM132" s="153" t="s">
        <v>185</v>
      </c>
    </row>
    <row r="133" spans="2:65" s="1" customFormat="1" ht="16.5" customHeight="1">
      <c r="B133" s="142"/>
      <c r="C133" s="143" t="s">
        <v>162</v>
      </c>
      <c r="D133" s="143" t="s">
        <v>136</v>
      </c>
      <c r="E133" s="144" t="s">
        <v>459</v>
      </c>
      <c r="F133" s="145" t="s">
        <v>460</v>
      </c>
      <c r="G133" s="146" t="s">
        <v>165</v>
      </c>
      <c r="H133" s="147">
        <v>4</v>
      </c>
      <c r="I133" s="148"/>
      <c r="J133" s="148">
        <f t="shared" si="0"/>
        <v>0</v>
      </c>
      <c r="K133" s="149"/>
      <c r="L133" s="27"/>
      <c r="M133" s="150" t="s">
        <v>1</v>
      </c>
      <c r="N133" s="121" t="s">
        <v>37</v>
      </c>
      <c r="O133" s="151">
        <v>0</v>
      </c>
      <c r="P133" s="151">
        <f t="shared" si="1"/>
        <v>0</v>
      </c>
      <c r="Q133" s="151">
        <v>0</v>
      </c>
      <c r="R133" s="151">
        <f t="shared" si="2"/>
        <v>0</v>
      </c>
      <c r="S133" s="151">
        <v>0</v>
      </c>
      <c r="T133" s="152">
        <f t="shared" si="3"/>
        <v>0</v>
      </c>
      <c r="AR133" s="153" t="s">
        <v>140</v>
      </c>
      <c r="AT133" s="153" t="s">
        <v>136</v>
      </c>
      <c r="AU133" s="153" t="s">
        <v>78</v>
      </c>
      <c r="AY133" s="13" t="s">
        <v>133</v>
      </c>
      <c r="BE133" s="154">
        <f t="shared" si="4"/>
        <v>0</v>
      </c>
      <c r="BF133" s="154">
        <f t="shared" si="5"/>
        <v>0</v>
      </c>
      <c r="BG133" s="154">
        <f t="shared" si="6"/>
        <v>0</v>
      </c>
      <c r="BH133" s="154">
        <f t="shared" si="7"/>
        <v>0</v>
      </c>
      <c r="BI133" s="154">
        <f t="shared" si="8"/>
        <v>0</v>
      </c>
      <c r="BJ133" s="13" t="s">
        <v>82</v>
      </c>
      <c r="BK133" s="154">
        <f t="shared" si="9"/>
        <v>0</v>
      </c>
      <c r="BL133" s="13" t="s">
        <v>140</v>
      </c>
      <c r="BM133" s="153" t="s">
        <v>193</v>
      </c>
    </row>
    <row r="134" spans="2:65" s="1" customFormat="1" ht="16.5" customHeight="1">
      <c r="B134" s="142"/>
      <c r="C134" s="143" t="s">
        <v>167</v>
      </c>
      <c r="D134" s="143" t="s">
        <v>136</v>
      </c>
      <c r="E134" s="144" t="s">
        <v>461</v>
      </c>
      <c r="F134" s="145" t="s">
        <v>462</v>
      </c>
      <c r="G134" s="146" t="s">
        <v>165</v>
      </c>
      <c r="H134" s="147">
        <v>1</v>
      </c>
      <c r="I134" s="148"/>
      <c r="J134" s="148">
        <f t="shared" si="0"/>
        <v>0</v>
      </c>
      <c r="K134" s="149"/>
      <c r="L134" s="27"/>
      <c r="M134" s="150" t="s">
        <v>1</v>
      </c>
      <c r="N134" s="121" t="s">
        <v>37</v>
      </c>
      <c r="O134" s="151">
        <v>0</v>
      </c>
      <c r="P134" s="151">
        <f t="shared" si="1"/>
        <v>0</v>
      </c>
      <c r="Q134" s="151">
        <v>0</v>
      </c>
      <c r="R134" s="151">
        <f t="shared" si="2"/>
        <v>0</v>
      </c>
      <c r="S134" s="151">
        <v>0</v>
      </c>
      <c r="T134" s="152">
        <f t="shared" si="3"/>
        <v>0</v>
      </c>
      <c r="AR134" s="153" t="s">
        <v>140</v>
      </c>
      <c r="AT134" s="153" t="s">
        <v>136</v>
      </c>
      <c r="AU134" s="153" t="s">
        <v>78</v>
      </c>
      <c r="AY134" s="13" t="s">
        <v>133</v>
      </c>
      <c r="BE134" s="154">
        <f t="shared" si="4"/>
        <v>0</v>
      </c>
      <c r="BF134" s="154">
        <f t="shared" si="5"/>
        <v>0</v>
      </c>
      <c r="BG134" s="154">
        <f t="shared" si="6"/>
        <v>0</v>
      </c>
      <c r="BH134" s="154">
        <f t="shared" si="7"/>
        <v>0</v>
      </c>
      <c r="BI134" s="154">
        <f t="shared" si="8"/>
        <v>0</v>
      </c>
      <c r="BJ134" s="13" t="s">
        <v>82</v>
      </c>
      <c r="BK134" s="154">
        <f t="shared" si="9"/>
        <v>0</v>
      </c>
      <c r="BL134" s="13" t="s">
        <v>140</v>
      </c>
      <c r="BM134" s="153" t="s">
        <v>157</v>
      </c>
    </row>
    <row r="135" spans="2:65" s="1" customFormat="1" ht="16.5" customHeight="1">
      <c r="B135" s="142"/>
      <c r="C135" s="143" t="s">
        <v>172</v>
      </c>
      <c r="D135" s="143" t="s">
        <v>136</v>
      </c>
      <c r="E135" s="144" t="s">
        <v>463</v>
      </c>
      <c r="F135" s="145" t="s">
        <v>464</v>
      </c>
      <c r="G135" s="146" t="s">
        <v>165</v>
      </c>
      <c r="H135" s="147">
        <v>1</v>
      </c>
      <c r="I135" s="148"/>
      <c r="J135" s="148">
        <f t="shared" si="0"/>
        <v>0</v>
      </c>
      <c r="K135" s="149"/>
      <c r="L135" s="27"/>
      <c r="M135" s="150" t="s">
        <v>1</v>
      </c>
      <c r="N135" s="121" t="s">
        <v>37</v>
      </c>
      <c r="O135" s="151">
        <v>0</v>
      </c>
      <c r="P135" s="151">
        <f t="shared" si="1"/>
        <v>0</v>
      </c>
      <c r="Q135" s="151">
        <v>0</v>
      </c>
      <c r="R135" s="151">
        <f t="shared" si="2"/>
        <v>0</v>
      </c>
      <c r="S135" s="151">
        <v>0</v>
      </c>
      <c r="T135" s="152">
        <f t="shared" si="3"/>
        <v>0</v>
      </c>
      <c r="AR135" s="153" t="s">
        <v>140</v>
      </c>
      <c r="AT135" s="153" t="s">
        <v>136</v>
      </c>
      <c r="AU135" s="153" t="s">
        <v>78</v>
      </c>
      <c r="AY135" s="13" t="s">
        <v>133</v>
      </c>
      <c r="BE135" s="154">
        <f t="shared" si="4"/>
        <v>0</v>
      </c>
      <c r="BF135" s="154">
        <f t="shared" si="5"/>
        <v>0</v>
      </c>
      <c r="BG135" s="154">
        <f t="shared" si="6"/>
        <v>0</v>
      </c>
      <c r="BH135" s="154">
        <f t="shared" si="7"/>
        <v>0</v>
      </c>
      <c r="BI135" s="154">
        <f t="shared" si="8"/>
        <v>0</v>
      </c>
      <c r="BJ135" s="13" t="s">
        <v>82</v>
      </c>
      <c r="BK135" s="154">
        <f t="shared" si="9"/>
        <v>0</v>
      </c>
      <c r="BL135" s="13" t="s">
        <v>140</v>
      </c>
      <c r="BM135" s="153" t="s">
        <v>209</v>
      </c>
    </row>
    <row r="136" spans="2:65" s="1" customFormat="1" ht="16.5" customHeight="1">
      <c r="B136" s="142"/>
      <c r="C136" s="143" t="s">
        <v>177</v>
      </c>
      <c r="D136" s="143" t="s">
        <v>136</v>
      </c>
      <c r="E136" s="144" t="s">
        <v>465</v>
      </c>
      <c r="F136" s="145" t="s">
        <v>466</v>
      </c>
      <c r="G136" s="146" t="s">
        <v>165</v>
      </c>
      <c r="H136" s="147">
        <v>1</v>
      </c>
      <c r="I136" s="148"/>
      <c r="J136" s="148">
        <f t="shared" si="0"/>
        <v>0</v>
      </c>
      <c r="K136" s="149"/>
      <c r="L136" s="27"/>
      <c r="M136" s="150" t="s">
        <v>1</v>
      </c>
      <c r="N136" s="121" t="s">
        <v>37</v>
      </c>
      <c r="O136" s="151">
        <v>0</v>
      </c>
      <c r="P136" s="151">
        <f t="shared" si="1"/>
        <v>0</v>
      </c>
      <c r="Q136" s="151">
        <v>0</v>
      </c>
      <c r="R136" s="151">
        <f t="shared" si="2"/>
        <v>0</v>
      </c>
      <c r="S136" s="151">
        <v>0</v>
      </c>
      <c r="T136" s="152">
        <f t="shared" si="3"/>
        <v>0</v>
      </c>
      <c r="AR136" s="153" t="s">
        <v>140</v>
      </c>
      <c r="AT136" s="153" t="s">
        <v>136</v>
      </c>
      <c r="AU136" s="153" t="s">
        <v>78</v>
      </c>
      <c r="AY136" s="13" t="s">
        <v>133</v>
      </c>
      <c r="BE136" s="154">
        <f t="shared" si="4"/>
        <v>0</v>
      </c>
      <c r="BF136" s="154">
        <f t="shared" si="5"/>
        <v>0</v>
      </c>
      <c r="BG136" s="154">
        <f t="shared" si="6"/>
        <v>0</v>
      </c>
      <c r="BH136" s="154">
        <f t="shared" si="7"/>
        <v>0</v>
      </c>
      <c r="BI136" s="154">
        <f t="shared" si="8"/>
        <v>0</v>
      </c>
      <c r="BJ136" s="13" t="s">
        <v>82</v>
      </c>
      <c r="BK136" s="154">
        <f t="shared" si="9"/>
        <v>0</v>
      </c>
      <c r="BL136" s="13" t="s">
        <v>140</v>
      </c>
      <c r="BM136" s="153" t="s">
        <v>7</v>
      </c>
    </row>
    <row r="137" spans="2:65" s="1" customFormat="1" ht="16.5" customHeight="1">
      <c r="B137" s="142"/>
      <c r="C137" s="143" t="s">
        <v>181</v>
      </c>
      <c r="D137" s="143" t="s">
        <v>136</v>
      </c>
      <c r="E137" s="144" t="s">
        <v>467</v>
      </c>
      <c r="F137" s="145" t="s">
        <v>468</v>
      </c>
      <c r="G137" s="146" t="s">
        <v>165</v>
      </c>
      <c r="H137" s="147">
        <v>3</v>
      </c>
      <c r="I137" s="148"/>
      <c r="J137" s="148">
        <f t="shared" si="0"/>
        <v>0</v>
      </c>
      <c r="K137" s="149"/>
      <c r="L137" s="27"/>
      <c r="M137" s="150" t="s">
        <v>1</v>
      </c>
      <c r="N137" s="121" t="s">
        <v>37</v>
      </c>
      <c r="O137" s="151">
        <v>0</v>
      </c>
      <c r="P137" s="151">
        <f t="shared" si="1"/>
        <v>0</v>
      </c>
      <c r="Q137" s="151">
        <v>0</v>
      </c>
      <c r="R137" s="151">
        <f t="shared" si="2"/>
        <v>0</v>
      </c>
      <c r="S137" s="151">
        <v>0</v>
      </c>
      <c r="T137" s="152">
        <f t="shared" si="3"/>
        <v>0</v>
      </c>
      <c r="AR137" s="153" t="s">
        <v>140</v>
      </c>
      <c r="AT137" s="153" t="s">
        <v>136</v>
      </c>
      <c r="AU137" s="153" t="s">
        <v>78</v>
      </c>
      <c r="AY137" s="13" t="s">
        <v>133</v>
      </c>
      <c r="BE137" s="154">
        <f t="shared" si="4"/>
        <v>0</v>
      </c>
      <c r="BF137" s="154">
        <f t="shared" si="5"/>
        <v>0</v>
      </c>
      <c r="BG137" s="154">
        <f t="shared" si="6"/>
        <v>0</v>
      </c>
      <c r="BH137" s="154">
        <f t="shared" si="7"/>
        <v>0</v>
      </c>
      <c r="BI137" s="154">
        <f t="shared" si="8"/>
        <v>0</v>
      </c>
      <c r="BJ137" s="13" t="s">
        <v>82</v>
      </c>
      <c r="BK137" s="154">
        <f t="shared" si="9"/>
        <v>0</v>
      </c>
      <c r="BL137" s="13" t="s">
        <v>140</v>
      </c>
      <c r="BM137" s="153" t="s">
        <v>224</v>
      </c>
    </row>
    <row r="138" spans="2:65" s="1" customFormat="1" ht="16.5" customHeight="1">
      <c r="B138" s="142"/>
      <c r="C138" s="143" t="s">
        <v>185</v>
      </c>
      <c r="D138" s="143" t="s">
        <v>136</v>
      </c>
      <c r="E138" s="144" t="s">
        <v>469</v>
      </c>
      <c r="F138" s="145" t="s">
        <v>470</v>
      </c>
      <c r="G138" s="146" t="s">
        <v>165</v>
      </c>
      <c r="H138" s="147">
        <v>2</v>
      </c>
      <c r="I138" s="148"/>
      <c r="J138" s="148">
        <f t="shared" si="0"/>
        <v>0</v>
      </c>
      <c r="K138" s="149"/>
      <c r="L138" s="27"/>
      <c r="M138" s="150" t="s">
        <v>1</v>
      </c>
      <c r="N138" s="121" t="s">
        <v>37</v>
      </c>
      <c r="O138" s="151">
        <v>0</v>
      </c>
      <c r="P138" s="151">
        <f t="shared" si="1"/>
        <v>0</v>
      </c>
      <c r="Q138" s="151">
        <v>0</v>
      </c>
      <c r="R138" s="151">
        <f t="shared" si="2"/>
        <v>0</v>
      </c>
      <c r="S138" s="151">
        <v>0</v>
      </c>
      <c r="T138" s="152">
        <f t="shared" si="3"/>
        <v>0</v>
      </c>
      <c r="AR138" s="153" t="s">
        <v>140</v>
      </c>
      <c r="AT138" s="153" t="s">
        <v>136</v>
      </c>
      <c r="AU138" s="153" t="s">
        <v>78</v>
      </c>
      <c r="AY138" s="13" t="s">
        <v>133</v>
      </c>
      <c r="BE138" s="154">
        <f t="shared" si="4"/>
        <v>0</v>
      </c>
      <c r="BF138" s="154">
        <f t="shared" si="5"/>
        <v>0</v>
      </c>
      <c r="BG138" s="154">
        <f t="shared" si="6"/>
        <v>0</v>
      </c>
      <c r="BH138" s="154">
        <f t="shared" si="7"/>
        <v>0</v>
      </c>
      <c r="BI138" s="154">
        <f t="shared" si="8"/>
        <v>0</v>
      </c>
      <c r="BJ138" s="13" t="s">
        <v>82</v>
      </c>
      <c r="BK138" s="154">
        <f t="shared" si="9"/>
        <v>0</v>
      </c>
      <c r="BL138" s="13" t="s">
        <v>140</v>
      </c>
      <c r="BM138" s="153" t="s">
        <v>232</v>
      </c>
    </row>
    <row r="139" spans="2:65" s="1" customFormat="1" ht="16.5" customHeight="1">
      <c r="B139" s="142"/>
      <c r="C139" s="143" t="s">
        <v>189</v>
      </c>
      <c r="D139" s="143" t="s">
        <v>136</v>
      </c>
      <c r="E139" s="144" t="s">
        <v>471</v>
      </c>
      <c r="F139" s="145" t="s">
        <v>472</v>
      </c>
      <c r="G139" s="146" t="s">
        <v>165</v>
      </c>
      <c r="H139" s="147">
        <v>2</v>
      </c>
      <c r="I139" s="148"/>
      <c r="J139" s="148">
        <f t="shared" si="0"/>
        <v>0</v>
      </c>
      <c r="K139" s="149"/>
      <c r="L139" s="27"/>
      <c r="M139" s="150" t="s">
        <v>1</v>
      </c>
      <c r="N139" s="121" t="s">
        <v>37</v>
      </c>
      <c r="O139" s="151">
        <v>0</v>
      </c>
      <c r="P139" s="151">
        <f t="shared" si="1"/>
        <v>0</v>
      </c>
      <c r="Q139" s="151">
        <v>0</v>
      </c>
      <c r="R139" s="151">
        <f t="shared" si="2"/>
        <v>0</v>
      </c>
      <c r="S139" s="151">
        <v>0</v>
      </c>
      <c r="T139" s="152">
        <f t="shared" si="3"/>
        <v>0</v>
      </c>
      <c r="AR139" s="153" t="s">
        <v>140</v>
      </c>
      <c r="AT139" s="153" t="s">
        <v>136</v>
      </c>
      <c r="AU139" s="153" t="s">
        <v>78</v>
      </c>
      <c r="AY139" s="13" t="s">
        <v>133</v>
      </c>
      <c r="BE139" s="154">
        <f t="shared" si="4"/>
        <v>0</v>
      </c>
      <c r="BF139" s="154">
        <f t="shared" si="5"/>
        <v>0</v>
      </c>
      <c r="BG139" s="154">
        <f t="shared" si="6"/>
        <v>0</v>
      </c>
      <c r="BH139" s="154">
        <f t="shared" si="7"/>
        <v>0</v>
      </c>
      <c r="BI139" s="154">
        <f t="shared" si="8"/>
        <v>0</v>
      </c>
      <c r="BJ139" s="13" t="s">
        <v>82</v>
      </c>
      <c r="BK139" s="154">
        <f t="shared" si="9"/>
        <v>0</v>
      </c>
      <c r="BL139" s="13" t="s">
        <v>140</v>
      </c>
      <c r="BM139" s="153" t="s">
        <v>246</v>
      </c>
    </row>
    <row r="140" spans="2:65" s="1" customFormat="1" ht="16.5" customHeight="1">
      <c r="B140" s="142"/>
      <c r="C140" s="143" t="s">
        <v>193</v>
      </c>
      <c r="D140" s="143" t="s">
        <v>136</v>
      </c>
      <c r="E140" s="144" t="s">
        <v>473</v>
      </c>
      <c r="F140" s="145" t="s">
        <v>474</v>
      </c>
      <c r="G140" s="146" t="s">
        <v>165</v>
      </c>
      <c r="H140" s="147">
        <v>2</v>
      </c>
      <c r="I140" s="148"/>
      <c r="J140" s="148">
        <f t="shared" si="0"/>
        <v>0</v>
      </c>
      <c r="K140" s="149"/>
      <c r="L140" s="27"/>
      <c r="M140" s="150" t="s">
        <v>1</v>
      </c>
      <c r="N140" s="121" t="s">
        <v>37</v>
      </c>
      <c r="O140" s="151">
        <v>0</v>
      </c>
      <c r="P140" s="151">
        <f t="shared" si="1"/>
        <v>0</v>
      </c>
      <c r="Q140" s="151">
        <v>0</v>
      </c>
      <c r="R140" s="151">
        <f t="shared" si="2"/>
        <v>0</v>
      </c>
      <c r="S140" s="151">
        <v>0</v>
      </c>
      <c r="T140" s="152">
        <f t="shared" si="3"/>
        <v>0</v>
      </c>
      <c r="AR140" s="153" t="s">
        <v>140</v>
      </c>
      <c r="AT140" s="153" t="s">
        <v>136</v>
      </c>
      <c r="AU140" s="153" t="s">
        <v>78</v>
      </c>
      <c r="AY140" s="13" t="s">
        <v>133</v>
      </c>
      <c r="BE140" s="154">
        <f t="shared" si="4"/>
        <v>0</v>
      </c>
      <c r="BF140" s="154">
        <f t="shared" si="5"/>
        <v>0</v>
      </c>
      <c r="BG140" s="154">
        <f t="shared" si="6"/>
        <v>0</v>
      </c>
      <c r="BH140" s="154">
        <f t="shared" si="7"/>
        <v>0</v>
      </c>
      <c r="BI140" s="154">
        <f t="shared" si="8"/>
        <v>0</v>
      </c>
      <c r="BJ140" s="13" t="s">
        <v>82</v>
      </c>
      <c r="BK140" s="154">
        <f t="shared" si="9"/>
        <v>0</v>
      </c>
      <c r="BL140" s="13" t="s">
        <v>140</v>
      </c>
      <c r="BM140" s="153" t="s">
        <v>256</v>
      </c>
    </row>
    <row r="141" spans="2:65" s="1" customFormat="1" ht="16.5" customHeight="1">
      <c r="B141" s="142"/>
      <c r="C141" s="143" t="s">
        <v>197</v>
      </c>
      <c r="D141" s="143" t="s">
        <v>136</v>
      </c>
      <c r="E141" s="144" t="s">
        <v>475</v>
      </c>
      <c r="F141" s="145" t="s">
        <v>476</v>
      </c>
      <c r="G141" s="146" t="s">
        <v>165</v>
      </c>
      <c r="H141" s="147">
        <v>2</v>
      </c>
      <c r="I141" s="148"/>
      <c r="J141" s="148">
        <f t="shared" si="0"/>
        <v>0</v>
      </c>
      <c r="K141" s="149"/>
      <c r="L141" s="27"/>
      <c r="M141" s="150" t="s">
        <v>1</v>
      </c>
      <c r="N141" s="121" t="s">
        <v>37</v>
      </c>
      <c r="O141" s="151">
        <v>0</v>
      </c>
      <c r="P141" s="151">
        <f t="shared" si="1"/>
        <v>0</v>
      </c>
      <c r="Q141" s="151">
        <v>0</v>
      </c>
      <c r="R141" s="151">
        <f t="shared" si="2"/>
        <v>0</v>
      </c>
      <c r="S141" s="151">
        <v>0</v>
      </c>
      <c r="T141" s="152">
        <f t="shared" si="3"/>
        <v>0</v>
      </c>
      <c r="AR141" s="153" t="s">
        <v>140</v>
      </c>
      <c r="AT141" s="153" t="s">
        <v>136</v>
      </c>
      <c r="AU141" s="153" t="s">
        <v>78</v>
      </c>
      <c r="AY141" s="13" t="s">
        <v>133</v>
      </c>
      <c r="BE141" s="154">
        <f t="shared" si="4"/>
        <v>0</v>
      </c>
      <c r="BF141" s="154">
        <f t="shared" si="5"/>
        <v>0</v>
      </c>
      <c r="BG141" s="154">
        <f t="shared" si="6"/>
        <v>0</v>
      </c>
      <c r="BH141" s="154">
        <f t="shared" si="7"/>
        <v>0</v>
      </c>
      <c r="BI141" s="154">
        <f t="shared" si="8"/>
        <v>0</v>
      </c>
      <c r="BJ141" s="13" t="s">
        <v>82</v>
      </c>
      <c r="BK141" s="154">
        <f t="shared" si="9"/>
        <v>0</v>
      </c>
      <c r="BL141" s="13" t="s">
        <v>140</v>
      </c>
      <c r="BM141" s="153" t="s">
        <v>264</v>
      </c>
    </row>
    <row r="142" spans="2:65" s="1" customFormat="1" ht="16.5" customHeight="1">
      <c r="B142" s="142"/>
      <c r="C142" s="143" t="s">
        <v>157</v>
      </c>
      <c r="D142" s="143" t="s">
        <v>136</v>
      </c>
      <c r="E142" s="144" t="s">
        <v>477</v>
      </c>
      <c r="F142" s="145" t="s">
        <v>478</v>
      </c>
      <c r="G142" s="146" t="s">
        <v>165</v>
      </c>
      <c r="H142" s="147">
        <v>2</v>
      </c>
      <c r="I142" s="148"/>
      <c r="J142" s="148">
        <f t="shared" si="0"/>
        <v>0</v>
      </c>
      <c r="K142" s="149"/>
      <c r="L142" s="27"/>
      <c r="M142" s="150" t="s">
        <v>1</v>
      </c>
      <c r="N142" s="121" t="s">
        <v>37</v>
      </c>
      <c r="O142" s="151">
        <v>0</v>
      </c>
      <c r="P142" s="151">
        <f t="shared" si="1"/>
        <v>0</v>
      </c>
      <c r="Q142" s="151">
        <v>0</v>
      </c>
      <c r="R142" s="151">
        <f t="shared" si="2"/>
        <v>0</v>
      </c>
      <c r="S142" s="151">
        <v>0</v>
      </c>
      <c r="T142" s="152">
        <f t="shared" si="3"/>
        <v>0</v>
      </c>
      <c r="AR142" s="153" t="s">
        <v>140</v>
      </c>
      <c r="AT142" s="153" t="s">
        <v>136</v>
      </c>
      <c r="AU142" s="153" t="s">
        <v>78</v>
      </c>
      <c r="AY142" s="13" t="s">
        <v>133</v>
      </c>
      <c r="BE142" s="154">
        <f t="shared" si="4"/>
        <v>0</v>
      </c>
      <c r="BF142" s="154">
        <f t="shared" si="5"/>
        <v>0</v>
      </c>
      <c r="BG142" s="154">
        <f t="shared" si="6"/>
        <v>0</v>
      </c>
      <c r="BH142" s="154">
        <f t="shared" si="7"/>
        <v>0</v>
      </c>
      <c r="BI142" s="154">
        <f t="shared" si="8"/>
        <v>0</v>
      </c>
      <c r="BJ142" s="13" t="s">
        <v>82</v>
      </c>
      <c r="BK142" s="154">
        <f t="shared" si="9"/>
        <v>0</v>
      </c>
      <c r="BL142" s="13" t="s">
        <v>140</v>
      </c>
      <c r="BM142" s="153" t="s">
        <v>254</v>
      </c>
    </row>
    <row r="143" spans="2:65" s="1" customFormat="1" ht="16.5" customHeight="1">
      <c r="B143" s="142"/>
      <c r="C143" s="143" t="s">
        <v>204</v>
      </c>
      <c r="D143" s="143" t="s">
        <v>136</v>
      </c>
      <c r="E143" s="144" t="s">
        <v>479</v>
      </c>
      <c r="F143" s="145" t="s">
        <v>480</v>
      </c>
      <c r="G143" s="146" t="s">
        <v>165</v>
      </c>
      <c r="H143" s="147">
        <v>2</v>
      </c>
      <c r="I143" s="148"/>
      <c r="J143" s="148">
        <f t="shared" si="0"/>
        <v>0</v>
      </c>
      <c r="K143" s="149"/>
      <c r="L143" s="27"/>
      <c r="M143" s="150" t="s">
        <v>1</v>
      </c>
      <c r="N143" s="121" t="s">
        <v>37</v>
      </c>
      <c r="O143" s="151">
        <v>0</v>
      </c>
      <c r="P143" s="151">
        <f t="shared" si="1"/>
        <v>0</v>
      </c>
      <c r="Q143" s="151">
        <v>0</v>
      </c>
      <c r="R143" s="151">
        <f t="shared" si="2"/>
        <v>0</v>
      </c>
      <c r="S143" s="151">
        <v>0</v>
      </c>
      <c r="T143" s="152">
        <f t="shared" si="3"/>
        <v>0</v>
      </c>
      <c r="AR143" s="153" t="s">
        <v>140</v>
      </c>
      <c r="AT143" s="153" t="s">
        <v>136</v>
      </c>
      <c r="AU143" s="153" t="s">
        <v>78</v>
      </c>
      <c r="AY143" s="13" t="s">
        <v>133</v>
      </c>
      <c r="BE143" s="154">
        <f t="shared" si="4"/>
        <v>0</v>
      </c>
      <c r="BF143" s="154">
        <f t="shared" si="5"/>
        <v>0</v>
      </c>
      <c r="BG143" s="154">
        <f t="shared" si="6"/>
        <v>0</v>
      </c>
      <c r="BH143" s="154">
        <f t="shared" si="7"/>
        <v>0</v>
      </c>
      <c r="BI143" s="154">
        <f t="shared" si="8"/>
        <v>0</v>
      </c>
      <c r="BJ143" s="13" t="s">
        <v>82</v>
      </c>
      <c r="BK143" s="154">
        <f t="shared" si="9"/>
        <v>0</v>
      </c>
      <c r="BL143" s="13" t="s">
        <v>140</v>
      </c>
      <c r="BM143" s="153" t="s">
        <v>281</v>
      </c>
    </row>
    <row r="144" spans="2:65" s="1" customFormat="1" ht="16.5" customHeight="1">
      <c r="B144" s="142"/>
      <c r="C144" s="143" t="s">
        <v>209</v>
      </c>
      <c r="D144" s="143" t="s">
        <v>136</v>
      </c>
      <c r="E144" s="144" t="s">
        <v>481</v>
      </c>
      <c r="F144" s="145" t="s">
        <v>482</v>
      </c>
      <c r="G144" s="146" t="s">
        <v>165</v>
      </c>
      <c r="H144" s="147">
        <v>2</v>
      </c>
      <c r="I144" s="148"/>
      <c r="J144" s="148">
        <f t="shared" si="0"/>
        <v>0</v>
      </c>
      <c r="K144" s="149"/>
      <c r="L144" s="27"/>
      <c r="M144" s="150" t="s">
        <v>1</v>
      </c>
      <c r="N144" s="121" t="s">
        <v>37</v>
      </c>
      <c r="O144" s="151">
        <v>0</v>
      </c>
      <c r="P144" s="151">
        <f t="shared" si="1"/>
        <v>0</v>
      </c>
      <c r="Q144" s="151">
        <v>0</v>
      </c>
      <c r="R144" s="151">
        <f t="shared" si="2"/>
        <v>0</v>
      </c>
      <c r="S144" s="151">
        <v>0</v>
      </c>
      <c r="T144" s="152">
        <f t="shared" si="3"/>
        <v>0</v>
      </c>
      <c r="AR144" s="153" t="s">
        <v>140</v>
      </c>
      <c r="AT144" s="153" t="s">
        <v>136</v>
      </c>
      <c r="AU144" s="153" t="s">
        <v>78</v>
      </c>
      <c r="AY144" s="13" t="s">
        <v>133</v>
      </c>
      <c r="BE144" s="154">
        <f t="shared" si="4"/>
        <v>0</v>
      </c>
      <c r="BF144" s="154">
        <f t="shared" si="5"/>
        <v>0</v>
      </c>
      <c r="BG144" s="154">
        <f t="shared" si="6"/>
        <v>0</v>
      </c>
      <c r="BH144" s="154">
        <f t="shared" si="7"/>
        <v>0</v>
      </c>
      <c r="BI144" s="154">
        <f t="shared" si="8"/>
        <v>0</v>
      </c>
      <c r="BJ144" s="13" t="s">
        <v>82</v>
      </c>
      <c r="BK144" s="154">
        <f t="shared" si="9"/>
        <v>0</v>
      </c>
      <c r="BL144" s="13" t="s">
        <v>140</v>
      </c>
      <c r="BM144" s="153" t="s">
        <v>289</v>
      </c>
    </row>
    <row r="145" spans="2:65" s="1" customFormat="1" ht="16.5" customHeight="1">
      <c r="B145" s="142"/>
      <c r="C145" s="143" t="s">
        <v>213</v>
      </c>
      <c r="D145" s="143" t="s">
        <v>136</v>
      </c>
      <c r="E145" s="144" t="s">
        <v>483</v>
      </c>
      <c r="F145" s="145" t="s">
        <v>484</v>
      </c>
      <c r="G145" s="146" t="s">
        <v>165</v>
      </c>
      <c r="H145" s="147">
        <v>4</v>
      </c>
      <c r="I145" s="148"/>
      <c r="J145" s="148">
        <f t="shared" si="0"/>
        <v>0</v>
      </c>
      <c r="K145" s="149"/>
      <c r="L145" s="27"/>
      <c r="M145" s="150" t="s">
        <v>1</v>
      </c>
      <c r="N145" s="121" t="s">
        <v>37</v>
      </c>
      <c r="O145" s="151">
        <v>0</v>
      </c>
      <c r="P145" s="151">
        <f t="shared" si="1"/>
        <v>0</v>
      </c>
      <c r="Q145" s="151">
        <v>0</v>
      </c>
      <c r="R145" s="151">
        <f t="shared" si="2"/>
        <v>0</v>
      </c>
      <c r="S145" s="151">
        <v>0</v>
      </c>
      <c r="T145" s="152">
        <f t="shared" si="3"/>
        <v>0</v>
      </c>
      <c r="AR145" s="153" t="s">
        <v>140</v>
      </c>
      <c r="AT145" s="153" t="s">
        <v>136</v>
      </c>
      <c r="AU145" s="153" t="s">
        <v>78</v>
      </c>
      <c r="AY145" s="13" t="s">
        <v>133</v>
      </c>
      <c r="BE145" s="154">
        <f t="shared" si="4"/>
        <v>0</v>
      </c>
      <c r="BF145" s="154">
        <f t="shared" si="5"/>
        <v>0</v>
      </c>
      <c r="BG145" s="154">
        <f t="shared" si="6"/>
        <v>0</v>
      </c>
      <c r="BH145" s="154">
        <f t="shared" si="7"/>
        <v>0</v>
      </c>
      <c r="BI145" s="154">
        <f t="shared" si="8"/>
        <v>0</v>
      </c>
      <c r="BJ145" s="13" t="s">
        <v>82</v>
      </c>
      <c r="BK145" s="154">
        <f t="shared" si="9"/>
        <v>0</v>
      </c>
      <c r="BL145" s="13" t="s">
        <v>140</v>
      </c>
      <c r="BM145" s="153" t="s">
        <v>297</v>
      </c>
    </row>
    <row r="146" spans="2:65" s="1" customFormat="1" ht="16.5" customHeight="1">
      <c r="B146" s="142"/>
      <c r="C146" s="143" t="s">
        <v>7</v>
      </c>
      <c r="D146" s="143" t="s">
        <v>136</v>
      </c>
      <c r="E146" s="144" t="s">
        <v>485</v>
      </c>
      <c r="F146" s="145" t="s">
        <v>486</v>
      </c>
      <c r="G146" s="146" t="s">
        <v>165</v>
      </c>
      <c r="H146" s="147">
        <v>1</v>
      </c>
      <c r="I146" s="148"/>
      <c r="J146" s="148">
        <f t="shared" si="0"/>
        <v>0</v>
      </c>
      <c r="K146" s="149"/>
      <c r="L146" s="27"/>
      <c r="M146" s="150" t="s">
        <v>1</v>
      </c>
      <c r="N146" s="121" t="s">
        <v>37</v>
      </c>
      <c r="O146" s="151">
        <v>0</v>
      </c>
      <c r="P146" s="151">
        <f t="shared" si="1"/>
        <v>0</v>
      </c>
      <c r="Q146" s="151">
        <v>0</v>
      </c>
      <c r="R146" s="151">
        <f t="shared" si="2"/>
        <v>0</v>
      </c>
      <c r="S146" s="151">
        <v>0</v>
      </c>
      <c r="T146" s="152">
        <f t="shared" si="3"/>
        <v>0</v>
      </c>
      <c r="AR146" s="153" t="s">
        <v>140</v>
      </c>
      <c r="AT146" s="153" t="s">
        <v>136</v>
      </c>
      <c r="AU146" s="153" t="s">
        <v>78</v>
      </c>
      <c r="AY146" s="13" t="s">
        <v>133</v>
      </c>
      <c r="BE146" s="154">
        <f t="shared" si="4"/>
        <v>0</v>
      </c>
      <c r="BF146" s="154">
        <f t="shared" si="5"/>
        <v>0</v>
      </c>
      <c r="BG146" s="154">
        <f t="shared" si="6"/>
        <v>0</v>
      </c>
      <c r="BH146" s="154">
        <f t="shared" si="7"/>
        <v>0</v>
      </c>
      <c r="BI146" s="154">
        <f t="shared" si="8"/>
        <v>0</v>
      </c>
      <c r="BJ146" s="13" t="s">
        <v>82</v>
      </c>
      <c r="BK146" s="154">
        <f t="shared" si="9"/>
        <v>0</v>
      </c>
      <c r="BL146" s="13" t="s">
        <v>140</v>
      </c>
      <c r="BM146" s="153" t="s">
        <v>305</v>
      </c>
    </row>
    <row r="147" spans="2:65" s="1" customFormat="1" ht="16.5" customHeight="1">
      <c r="B147" s="142"/>
      <c r="C147" s="143" t="s">
        <v>220</v>
      </c>
      <c r="D147" s="143" t="s">
        <v>136</v>
      </c>
      <c r="E147" s="144" t="s">
        <v>487</v>
      </c>
      <c r="F147" s="145" t="s">
        <v>488</v>
      </c>
      <c r="G147" s="146" t="s">
        <v>165</v>
      </c>
      <c r="H147" s="147">
        <v>4</v>
      </c>
      <c r="I147" s="148"/>
      <c r="J147" s="148">
        <f t="shared" si="0"/>
        <v>0</v>
      </c>
      <c r="K147" s="149"/>
      <c r="L147" s="27"/>
      <c r="M147" s="150" t="s">
        <v>1</v>
      </c>
      <c r="N147" s="121" t="s">
        <v>37</v>
      </c>
      <c r="O147" s="151">
        <v>0</v>
      </c>
      <c r="P147" s="151">
        <f t="shared" si="1"/>
        <v>0</v>
      </c>
      <c r="Q147" s="151">
        <v>0</v>
      </c>
      <c r="R147" s="151">
        <f t="shared" si="2"/>
        <v>0</v>
      </c>
      <c r="S147" s="151">
        <v>0</v>
      </c>
      <c r="T147" s="152">
        <f t="shared" si="3"/>
        <v>0</v>
      </c>
      <c r="AR147" s="153" t="s">
        <v>140</v>
      </c>
      <c r="AT147" s="153" t="s">
        <v>136</v>
      </c>
      <c r="AU147" s="153" t="s">
        <v>78</v>
      </c>
      <c r="AY147" s="13" t="s">
        <v>133</v>
      </c>
      <c r="BE147" s="154">
        <f t="shared" si="4"/>
        <v>0</v>
      </c>
      <c r="BF147" s="154">
        <f t="shared" si="5"/>
        <v>0</v>
      </c>
      <c r="BG147" s="154">
        <f t="shared" si="6"/>
        <v>0</v>
      </c>
      <c r="BH147" s="154">
        <f t="shared" si="7"/>
        <v>0</v>
      </c>
      <c r="BI147" s="154">
        <f t="shared" si="8"/>
        <v>0</v>
      </c>
      <c r="BJ147" s="13" t="s">
        <v>82</v>
      </c>
      <c r="BK147" s="154">
        <f t="shared" si="9"/>
        <v>0</v>
      </c>
      <c r="BL147" s="13" t="s">
        <v>140</v>
      </c>
      <c r="BM147" s="153" t="s">
        <v>315</v>
      </c>
    </row>
    <row r="148" spans="2:65" s="1" customFormat="1" ht="16.5" customHeight="1">
      <c r="B148" s="142"/>
      <c r="C148" s="143" t="s">
        <v>224</v>
      </c>
      <c r="D148" s="143" t="s">
        <v>136</v>
      </c>
      <c r="E148" s="144" t="s">
        <v>489</v>
      </c>
      <c r="F148" s="145" t="s">
        <v>490</v>
      </c>
      <c r="G148" s="146" t="s">
        <v>165</v>
      </c>
      <c r="H148" s="147">
        <v>4</v>
      </c>
      <c r="I148" s="148"/>
      <c r="J148" s="148">
        <f t="shared" si="0"/>
        <v>0</v>
      </c>
      <c r="K148" s="149"/>
      <c r="L148" s="27"/>
      <c r="M148" s="150" t="s">
        <v>1</v>
      </c>
      <c r="N148" s="121" t="s">
        <v>37</v>
      </c>
      <c r="O148" s="151">
        <v>0</v>
      </c>
      <c r="P148" s="151">
        <f t="shared" si="1"/>
        <v>0</v>
      </c>
      <c r="Q148" s="151">
        <v>0</v>
      </c>
      <c r="R148" s="151">
        <f t="shared" si="2"/>
        <v>0</v>
      </c>
      <c r="S148" s="151">
        <v>0</v>
      </c>
      <c r="T148" s="152">
        <f t="shared" si="3"/>
        <v>0</v>
      </c>
      <c r="AR148" s="153" t="s">
        <v>140</v>
      </c>
      <c r="AT148" s="153" t="s">
        <v>136</v>
      </c>
      <c r="AU148" s="153" t="s">
        <v>78</v>
      </c>
      <c r="AY148" s="13" t="s">
        <v>133</v>
      </c>
      <c r="BE148" s="154">
        <f t="shared" si="4"/>
        <v>0</v>
      </c>
      <c r="BF148" s="154">
        <f t="shared" si="5"/>
        <v>0</v>
      </c>
      <c r="BG148" s="154">
        <f t="shared" si="6"/>
        <v>0</v>
      </c>
      <c r="BH148" s="154">
        <f t="shared" si="7"/>
        <v>0</v>
      </c>
      <c r="BI148" s="154">
        <f t="shared" si="8"/>
        <v>0</v>
      </c>
      <c r="BJ148" s="13" t="s">
        <v>82</v>
      </c>
      <c r="BK148" s="154">
        <f t="shared" si="9"/>
        <v>0</v>
      </c>
      <c r="BL148" s="13" t="s">
        <v>140</v>
      </c>
      <c r="BM148" s="153" t="s">
        <v>325</v>
      </c>
    </row>
    <row r="149" spans="2:65" s="1" customFormat="1" ht="16.5" customHeight="1">
      <c r="B149" s="142"/>
      <c r="C149" s="143" t="s">
        <v>228</v>
      </c>
      <c r="D149" s="143" t="s">
        <v>136</v>
      </c>
      <c r="E149" s="144" t="s">
        <v>491</v>
      </c>
      <c r="F149" s="145" t="s">
        <v>492</v>
      </c>
      <c r="G149" s="146" t="s">
        <v>165</v>
      </c>
      <c r="H149" s="147">
        <v>3</v>
      </c>
      <c r="I149" s="148"/>
      <c r="J149" s="148">
        <f t="shared" si="0"/>
        <v>0</v>
      </c>
      <c r="K149" s="149"/>
      <c r="L149" s="27"/>
      <c r="M149" s="150" t="s">
        <v>1</v>
      </c>
      <c r="N149" s="121" t="s">
        <v>37</v>
      </c>
      <c r="O149" s="151">
        <v>0</v>
      </c>
      <c r="P149" s="151">
        <f t="shared" si="1"/>
        <v>0</v>
      </c>
      <c r="Q149" s="151">
        <v>0</v>
      </c>
      <c r="R149" s="151">
        <f t="shared" si="2"/>
        <v>0</v>
      </c>
      <c r="S149" s="151">
        <v>0</v>
      </c>
      <c r="T149" s="152">
        <f t="shared" si="3"/>
        <v>0</v>
      </c>
      <c r="AR149" s="153" t="s">
        <v>140</v>
      </c>
      <c r="AT149" s="153" t="s">
        <v>136</v>
      </c>
      <c r="AU149" s="153" t="s">
        <v>78</v>
      </c>
      <c r="AY149" s="13" t="s">
        <v>133</v>
      </c>
      <c r="BE149" s="154">
        <f t="shared" si="4"/>
        <v>0</v>
      </c>
      <c r="BF149" s="154">
        <f t="shared" si="5"/>
        <v>0</v>
      </c>
      <c r="BG149" s="154">
        <f t="shared" si="6"/>
        <v>0</v>
      </c>
      <c r="BH149" s="154">
        <f t="shared" si="7"/>
        <v>0</v>
      </c>
      <c r="BI149" s="154">
        <f t="shared" si="8"/>
        <v>0</v>
      </c>
      <c r="BJ149" s="13" t="s">
        <v>82</v>
      </c>
      <c r="BK149" s="154">
        <f t="shared" si="9"/>
        <v>0</v>
      </c>
      <c r="BL149" s="13" t="s">
        <v>140</v>
      </c>
      <c r="BM149" s="153" t="s">
        <v>333</v>
      </c>
    </row>
    <row r="150" spans="2:65" s="1" customFormat="1" ht="16.5" customHeight="1">
      <c r="B150" s="142"/>
      <c r="C150" s="143" t="s">
        <v>232</v>
      </c>
      <c r="D150" s="143" t="s">
        <v>136</v>
      </c>
      <c r="E150" s="144" t="s">
        <v>493</v>
      </c>
      <c r="F150" s="145" t="s">
        <v>494</v>
      </c>
      <c r="G150" s="146" t="s">
        <v>165</v>
      </c>
      <c r="H150" s="147">
        <v>3</v>
      </c>
      <c r="I150" s="148"/>
      <c r="J150" s="148">
        <f t="shared" si="0"/>
        <v>0</v>
      </c>
      <c r="K150" s="149"/>
      <c r="L150" s="27"/>
      <c r="M150" s="150" t="s">
        <v>1</v>
      </c>
      <c r="N150" s="121" t="s">
        <v>37</v>
      </c>
      <c r="O150" s="151">
        <v>0</v>
      </c>
      <c r="P150" s="151">
        <f t="shared" si="1"/>
        <v>0</v>
      </c>
      <c r="Q150" s="151">
        <v>0</v>
      </c>
      <c r="R150" s="151">
        <f t="shared" si="2"/>
        <v>0</v>
      </c>
      <c r="S150" s="151">
        <v>0</v>
      </c>
      <c r="T150" s="152">
        <f t="shared" si="3"/>
        <v>0</v>
      </c>
      <c r="AR150" s="153" t="s">
        <v>140</v>
      </c>
      <c r="AT150" s="153" t="s">
        <v>136</v>
      </c>
      <c r="AU150" s="153" t="s">
        <v>78</v>
      </c>
      <c r="AY150" s="13" t="s">
        <v>133</v>
      </c>
      <c r="BE150" s="154">
        <f t="shared" si="4"/>
        <v>0</v>
      </c>
      <c r="BF150" s="154">
        <f t="shared" si="5"/>
        <v>0</v>
      </c>
      <c r="BG150" s="154">
        <f t="shared" si="6"/>
        <v>0</v>
      </c>
      <c r="BH150" s="154">
        <f t="shared" si="7"/>
        <v>0</v>
      </c>
      <c r="BI150" s="154">
        <f t="shared" si="8"/>
        <v>0</v>
      </c>
      <c r="BJ150" s="13" t="s">
        <v>82</v>
      </c>
      <c r="BK150" s="154">
        <f t="shared" si="9"/>
        <v>0</v>
      </c>
      <c r="BL150" s="13" t="s">
        <v>140</v>
      </c>
      <c r="BM150" s="153" t="s">
        <v>343</v>
      </c>
    </row>
    <row r="151" spans="2:65" s="1" customFormat="1" ht="16.5" customHeight="1">
      <c r="B151" s="142"/>
      <c r="C151" s="143" t="s">
        <v>238</v>
      </c>
      <c r="D151" s="143" t="s">
        <v>136</v>
      </c>
      <c r="E151" s="144" t="s">
        <v>495</v>
      </c>
      <c r="F151" s="145" t="s">
        <v>496</v>
      </c>
      <c r="G151" s="146" t="s">
        <v>165</v>
      </c>
      <c r="H151" s="147">
        <v>4</v>
      </c>
      <c r="I151" s="148"/>
      <c r="J151" s="148">
        <f t="shared" si="0"/>
        <v>0</v>
      </c>
      <c r="K151" s="149"/>
      <c r="L151" s="27"/>
      <c r="M151" s="150" t="s">
        <v>1</v>
      </c>
      <c r="N151" s="121" t="s">
        <v>37</v>
      </c>
      <c r="O151" s="151">
        <v>0</v>
      </c>
      <c r="P151" s="151">
        <f t="shared" si="1"/>
        <v>0</v>
      </c>
      <c r="Q151" s="151">
        <v>0</v>
      </c>
      <c r="R151" s="151">
        <f t="shared" si="2"/>
        <v>0</v>
      </c>
      <c r="S151" s="151">
        <v>0</v>
      </c>
      <c r="T151" s="152">
        <f t="shared" si="3"/>
        <v>0</v>
      </c>
      <c r="AR151" s="153" t="s">
        <v>140</v>
      </c>
      <c r="AT151" s="153" t="s">
        <v>136</v>
      </c>
      <c r="AU151" s="153" t="s">
        <v>78</v>
      </c>
      <c r="AY151" s="13" t="s">
        <v>133</v>
      </c>
      <c r="BE151" s="154">
        <f t="shared" si="4"/>
        <v>0</v>
      </c>
      <c r="BF151" s="154">
        <f t="shared" si="5"/>
        <v>0</v>
      </c>
      <c r="BG151" s="154">
        <f t="shared" si="6"/>
        <v>0</v>
      </c>
      <c r="BH151" s="154">
        <f t="shared" si="7"/>
        <v>0</v>
      </c>
      <c r="BI151" s="154">
        <f t="shared" si="8"/>
        <v>0</v>
      </c>
      <c r="BJ151" s="13" t="s">
        <v>82</v>
      </c>
      <c r="BK151" s="154">
        <f t="shared" si="9"/>
        <v>0</v>
      </c>
      <c r="BL151" s="13" t="s">
        <v>140</v>
      </c>
      <c r="BM151" s="153" t="s">
        <v>351</v>
      </c>
    </row>
    <row r="152" spans="2:65" s="1" customFormat="1" ht="16.5" customHeight="1">
      <c r="B152" s="142"/>
      <c r="C152" s="143" t="s">
        <v>246</v>
      </c>
      <c r="D152" s="143" t="s">
        <v>136</v>
      </c>
      <c r="E152" s="144" t="s">
        <v>497</v>
      </c>
      <c r="F152" s="145" t="s">
        <v>498</v>
      </c>
      <c r="G152" s="146" t="s">
        <v>165</v>
      </c>
      <c r="H152" s="147">
        <v>4</v>
      </c>
      <c r="I152" s="148"/>
      <c r="J152" s="148">
        <f t="shared" si="0"/>
        <v>0</v>
      </c>
      <c r="K152" s="149"/>
      <c r="L152" s="27"/>
      <c r="M152" s="150" t="s">
        <v>1</v>
      </c>
      <c r="N152" s="121" t="s">
        <v>37</v>
      </c>
      <c r="O152" s="151">
        <v>0</v>
      </c>
      <c r="P152" s="151">
        <f t="shared" si="1"/>
        <v>0</v>
      </c>
      <c r="Q152" s="151">
        <v>0</v>
      </c>
      <c r="R152" s="151">
        <f t="shared" si="2"/>
        <v>0</v>
      </c>
      <c r="S152" s="151">
        <v>0</v>
      </c>
      <c r="T152" s="152">
        <f t="shared" si="3"/>
        <v>0</v>
      </c>
      <c r="AR152" s="153" t="s">
        <v>140</v>
      </c>
      <c r="AT152" s="153" t="s">
        <v>136</v>
      </c>
      <c r="AU152" s="153" t="s">
        <v>78</v>
      </c>
      <c r="AY152" s="13" t="s">
        <v>133</v>
      </c>
      <c r="BE152" s="154">
        <f t="shared" si="4"/>
        <v>0</v>
      </c>
      <c r="BF152" s="154">
        <f t="shared" si="5"/>
        <v>0</v>
      </c>
      <c r="BG152" s="154">
        <f t="shared" si="6"/>
        <v>0</v>
      </c>
      <c r="BH152" s="154">
        <f t="shared" si="7"/>
        <v>0</v>
      </c>
      <c r="BI152" s="154">
        <f t="shared" si="8"/>
        <v>0</v>
      </c>
      <c r="BJ152" s="13" t="s">
        <v>82</v>
      </c>
      <c r="BK152" s="154">
        <f t="shared" si="9"/>
        <v>0</v>
      </c>
      <c r="BL152" s="13" t="s">
        <v>140</v>
      </c>
      <c r="BM152" s="153" t="s">
        <v>361</v>
      </c>
    </row>
    <row r="153" spans="2:65" s="1" customFormat="1" ht="16.5" customHeight="1">
      <c r="B153" s="142"/>
      <c r="C153" s="143" t="s">
        <v>250</v>
      </c>
      <c r="D153" s="143" t="s">
        <v>136</v>
      </c>
      <c r="E153" s="144" t="s">
        <v>499</v>
      </c>
      <c r="F153" s="145" t="s">
        <v>500</v>
      </c>
      <c r="G153" s="146" t="s">
        <v>165</v>
      </c>
      <c r="H153" s="147">
        <v>2</v>
      </c>
      <c r="I153" s="148"/>
      <c r="J153" s="148">
        <f t="shared" si="0"/>
        <v>0</v>
      </c>
      <c r="K153" s="149"/>
      <c r="L153" s="27"/>
      <c r="M153" s="150" t="s">
        <v>1</v>
      </c>
      <c r="N153" s="121" t="s">
        <v>37</v>
      </c>
      <c r="O153" s="151">
        <v>0</v>
      </c>
      <c r="P153" s="151">
        <f t="shared" si="1"/>
        <v>0</v>
      </c>
      <c r="Q153" s="151">
        <v>0</v>
      </c>
      <c r="R153" s="151">
        <f t="shared" si="2"/>
        <v>0</v>
      </c>
      <c r="S153" s="151">
        <v>0</v>
      </c>
      <c r="T153" s="152">
        <f t="shared" si="3"/>
        <v>0</v>
      </c>
      <c r="AR153" s="153" t="s">
        <v>140</v>
      </c>
      <c r="AT153" s="153" t="s">
        <v>136</v>
      </c>
      <c r="AU153" s="153" t="s">
        <v>78</v>
      </c>
      <c r="AY153" s="13" t="s">
        <v>133</v>
      </c>
      <c r="BE153" s="154">
        <f t="shared" si="4"/>
        <v>0</v>
      </c>
      <c r="BF153" s="154">
        <f t="shared" si="5"/>
        <v>0</v>
      </c>
      <c r="BG153" s="154">
        <f t="shared" si="6"/>
        <v>0</v>
      </c>
      <c r="BH153" s="154">
        <f t="shared" si="7"/>
        <v>0</v>
      </c>
      <c r="BI153" s="154">
        <f t="shared" si="8"/>
        <v>0</v>
      </c>
      <c r="BJ153" s="13" t="s">
        <v>82</v>
      </c>
      <c r="BK153" s="154">
        <f t="shared" si="9"/>
        <v>0</v>
      </c>
      <c r="BL153" s="13" t="s">
        <v>140</v>
      </c>
      <c r="BM153" s="153" t="s">
        <v>369</v>
      </c>
    </row>
    <row r="154" spans="2:65" s="1" customFormat="1" ht="16.5" customHeight="1">
      <c r="B154" s="142"/>
      <c r="C154" s="143" t="s">
        <v>256</v>
      </c>
      <c r="D154" s="143" t="s">
        <v>136</v>
      </c>
      <c r="E154" s="144" t="s">
        <v>501</v>
      </c>
      <c r="F154" s="145" t="s">
        <v>502</v>
      </c>
      <c r="G154" s="146" t="s">
        <v>165</v>
      </c>
      <c r="H154" s="147">
        <v>2</v>
      </c>
      <c r="I154" s="148"/>
      <c r="J154" s="148">
        <f t="shared" si="0"/>
        <v>0</v>
      </c>
      <c r="K154" s="149"/>
      <c r="L154" s="27"/>
      <c r="M154" s="150" t="s">
        <v>1</v>
      </c>
      <c r="N154" s="121" t="s">
        <v>37</v>
      </c>
      <c r="O154" s="151">
        <v>0</v>
      </c>
      <c r="P154" s="151">
        <f t="shared" si="1"/>
        <v>0</v>
      </c>
      <c r="Q154" s="151">
        <v>0</v>
      </c>
      <c r="R154" s="151">
        <f t="shared" si="2"/>
        <v>0</v>
      </c>
      <c r="S154" s="151">
        <v>0</v>
      </c>
      <c r="T154" s="152">
        <f t="shared" si="3"/>
        <v>0</v>
      </c>
      <c r="AR154" s="153" t="s">
        <v>140</v>
      </c>
      <c r="AT154" s="153" t="s">
        <v>136</v>
      </c>
      <c r="AU154" s="153" t="s">
        <v>78</v>
      </c>
      <c r="AY154" s="13" t="s">
        <v>133</v>
      </c>
      <c r="BE154" s="154">
        <f t="shared" si="4"/>
        <v>0</v>
      </c>
      <c r="BF154" s="154">
        <f t="shared" si="5"/>
        <v>0</v>
      </c>
      <c r="BG154" s="154">
        <f t="shared" si="6"/>
        <v>0</v>
      </c>
      <c r="BH154" s="154">
        <f t="shared" si="7"/>
        <v>0</v>
      </c>
      <c r="BI154" s="154">
        <f t="shared" si="8"/>
        <v>0</v>
      </c>
      <c r="BJ154" s="13" t="s">
        <v>82</v>
      </c>
      <c r="BK154" s="154">
        <f t="shared" si="9"/>
        <v>0</v>
      </c>
      <c r="BL154" s="13" t="s">
        <v>140</v>
      </c>
      <c r="BM154" s="153" t="s">
        <v>379</v>
      </c>
    </row>
    <row r="155" spans="2:65" s="1" customFormat="1" ht="16.5" customHeight="1">
      <c r="B155" s="142"/>
      <c r="C155" s="143" t="s">
        <v>260</v>
      </c>
      <c r="D155" s="143" t="s">
        <v>136</v>
      </c>
      <c r="E155" s="144" t="s">
        <v>503</v>
      </c>
      <c r="F155" s="145" t="s">
        <v>504</v>
      </c>
      <c r="G155" s="146" t="s">
        <v>139</v>
      </c>
      <c r="H155" s="147">
        <v>7</v>
      </c>
      <c r="I155" s="148"/>
      <c r="J155" s="148">
        <f t="shared" si="0"/>
        <v>0</v>
      </c>
      <c r="K155" s="149"/>
      <c r="L155" s="27"/>
      <c r="M155" s="150" t="s">
        <v>1</v>
      </c>
      <c r="N155" s="121" t="s">
        <v>37</v>
      </c>
      <c r="O155" s="151">
        <v>0</v>
      </c>
      <c r="P155" s="151">
        <f t="shared" si="1"/>
        <v>0</v>
      </c>
      <c r="Q155" s="151">
        <v>0</v>
      </c>
      <c r="R155" s="151">
        <f t="shared" si="2"/>
        <v>0</v>
      </c>
      <c r="S155" s="151">
        <v>0</v>
      </c>
      <c r="T155" s="152">
        <f t="shared" si="3"/>
        <v>0</v>
      </c>
      <c r="AR155" s="153" t="s">
        <v>140</v>
      </c>
      <c r="AT155" s="153" t="s">
        <v>136</v>
      </c>
      <c r="AU155" s="153" t="s">
        <v>78</v>
      </c>
      <c r="AY155" s="13" t="s">
        <v>133</v>
      </c>
      <c r="BE155" s="154">
        <f t="shared" si="4"/>
        <v>0</v>
      </c>
      <c r="BF155" s="154">
        <f t="shared" si="5"/>
        <v>0</v>
      </c>
      <c r="BG155" s="154">
        <f t="shared" si="6"/>
        <v>0</v>
      </c>
      <c r="BH155" s="154">
        <f t="shared" si="7"/>
        <v>0</v>
      </c>
      <c r="BI155" s="154">
        <f t="shared" si="8"/>
        <v>0</v>
      </c>
      <c r="BJ155" s="13" t="s">
        <v>82</v>
      </c>
      <c r="BK155" s="154">
        <f t="shared" si="9"/>
        <v>0</v>
      </c>
      <c r="BL155" s="13" t="s">
        <v>140</v>
      </c>
      <c r="BM155" s="153" t="s">
        <v>389</v>
      </c>
    </row>
    <row r="156" spans="2:65" s="1" customFormat="1" ht="16.5" customHeight="1">
      <c r="B156" s="142"/>
      <c r="C156" s="143" t="s">
        <v>264</v>
      </c>
      <c r="D156" s="143" t="s">
        <v>136</v>
      </c>
      <c r="E156" s="144" t="s">
        <v>505</v>
      </c>
      <c r="F156" s="145" t="s">
        <v>506</v>
      </c>
      <c r="G156" s="146" t="s">
        <v>139</v>
      </c>
      <c r="H156" s="147">
        <v>10</v>
      </c>
      <c r="I156" s="148"/>
      <c r="J156" s="148">
        <f t="shared" si="0"/>
        <v>0</v>
      </c>
      <c r="K156" s="149"/>
      <c r="L156" s="27"/>
      <c r="M156" s="150" t="s">
        <v>1</v>
      </c>
      <c r="N156" s="121" t="s">
        <v>37</v>
      </c>
      <c r="O156" s="151">
        <v>0</v>
      </c>
      <c r="P156" s="151">
        <f t="shared" si="1"/>
        <v>0</v>
      </c>
      <c r="Q156" s="151">
        <v>0</v>
      </c>
      <c r="R156" s="151">
        <f t="shared" si="2"/>
        <v>0</v>
      </c>
      <c r="S156" s="151">
        <v>0</v>
      </c>
      <c r="T156" s="152">
        <f t="shared" si="3"/>
        <v>0</v>
      </c>
      <c r="AR156" s="153" t="s">
        <v>140</v>
      </c>
      <c r="AT156" s="153" t="s">
        <v>136</v>
      </c>
      <c r="AU156" s="153" t="s">
        <v>78</v>
      </c>
      <c r="AY156" s="13" t="s">
        <v>133</v>
      </c>
      <c r="BE156" s="154">
        <f t="shared" si="4"/>
        <v>0</v>
      </c>
      <c r="BF156" s="154">
        <f t="shared" si="5"/>
        <v>0</v>
      </c>
      <c r="BG156" s="154">
        <f t="shared" si="6"/>
        <v>0</v>
      </c>
      <c r="BH156" s="154">
        <f t="shared" si="7"/>
        <v>0</v>
      </c>
      <c r="BI156" s="154">
        <f t="shared" si="8"/>
        <v>0</v>
      </c>
      <c r="BJ156" s="13" t="s">
        <v>82</v>
      </c>
      <c r="BK156" s="154">
        <f t="shared" si="9"/>
        <v>0</v>
      </c>
      <c r="BL156" s="13" t="s">
        <v>140</v>
      </c>
      <c r="BM156" s="153" t="s">
        <v>397</v>
      </c>
    </row>
    <row r="157" spans="2:65" s="1" customFormat="1" ht="16.5" customHeight="1">
      <c r="B157" s="142"/>
      <c r="C157" s="143" t="s">
        <v>266</v>
      </c>
      <c r="D157" s="143" t="s">
        <v>136</v>
      </c>
      <c r="E157" s="144" t="s">
        <v>507</v>
      </c>
      <c r="F157" s="145" t="s">
        <v>508</v>
      </c>
      <c r="G157" s="146" t="s">
        <v>509</v>
      </c>
      <c r="H157" s="147">
        <v>1</v>
      </c>
      <c r="I157" s="148"/>
      <c r="J157" s="148">
        <f t="shared" si="0"/>
        <v>0</v>
      </c>
      <c r="K157" s="149"/>
      <c r="L157" s="27"/>
      <c r="M157" s="150" t="s">
        <v>1</v>
      </c>
      <c r="N157" s="121" t="s">
        <v>37</v>
      </c>
      <c r="O157" s="151">
        <v>0</v>
      </c>
      <c r="P157" s="151">
        <f t="shared" si="1"/>
        <v>0</v>
      </c>
      <c r="Q157" s="151">
        <v>0</v>
      </c>
      <c r="R157" s="151">
        <f t="shared" si="2"/>
        <v>0</v>
      </c>
      <c r="S157" s="151">
        <v>0</v>
      </c>
      <c r="T157" s="152">
        <f t="shared" si="3"/>
        <v>0</v>
      </c>
      <c r="AR157" s="153" t="s">
        <v>140</v>
      </c>
      <c r="AT157" s="153" t="s">
        <v>136</v>
      </c>
      <c r="AU157" s="153" t="s">
        <v>78</v>
      </c>
      <c r="AY157" s="13" t="s">
        <v>133</v>
      </c>
      <c r="BE157" s="154">
        <f t="shared" si="4"/>
        <v>0</v>
      </c>
      <c r="BF157" s="154">
        <f t="shared" si="5"/>
        <v>0</v>
      </c>
      <c r="BG157" s="154">
        <f t="shared" si="6"/>
        <v>0</v>
      </c>
      <c r="BH157" s="154">
        <f t="shared" si="7"/>
        <v>0</v>
      </c>
      <c r="BI157" s="154">
        <f t="shared" si="8"/>
        <v>0</v>
      </c>
      <c r="BJ157" s="13" t="s">
        <v>82</v>
      </c>
      <c r="BK157" s="154">
        <f t="shared" si="9"/>
        <v>0</v>
      </c>
      <c r="BL157" s="13" t="s">
        <v>140</v>
      </c>
      <c r="BM157" s="153" t="s">
        <v>407</v>
      </c>
    </row>
    <row r="158" spans="2:65" s="1" customFormat="1" ht="16.5" customHeight="1">
      <c r="B158" s="142"/>
      <c r="C158" s="143" t="s">
        <v>254</v>
      </c>
      <c r="D158" s="143" t="s">
        <v>136</v>
      </c>
      <c r="E158" s="144" t="s">
        <v>510</v>
      </c>
      <c r="F158" s="145" t="s">
        <v>511</v>
      </c>
      <c r="G158" s="146" t="s">
        <v>139</v>
      </c>
      <c r="H158" s="147">
        <v>20</v>
      </c>
      <c r="I158" s="148"/>
      <c r="J158" s="148">
        <f t="shared" si="0"/>
        <v>0</v>
      </c>
      <c r="K158" s="149"/>
      <c r="L158" s="27"/>
      <c r="M158" s="150" t="s">
        <v>1</v>
      </c>
      <c r="N158" s="121" t="s">
        <v>37</v>
      </c>
      <c r="O158" s="151">
        <v>0</v>
      </c>
      <c r="P158" s="151">
        <f t="shared" si="1"/>
        <v>0</v>
      </c>
      <c r="Q158" s="151">
        <v>0</v>
      </c>
      <c r="R158" s="151">
        <f t="shared" si="2"/>
        <v>0</v>
      </c>
      <c r="S158" s="151">
        <v>0</v>
      </c>
      <c r="T158" s="152">
        <f t="shared" si="3"/>
        <v>0</v>
      </c>
      <c r="AR158" s="153" t="s">
        <v>140</v>
      </c>
      <c r="AT158" s="153" t="s">
        <v>136</v>
      </c>
      <c r="AU158" s="153" t="s">
        <v>78</v>
      </c>
      <c r="AY158" s="13" t="s">
        <v>133</v>
      </c>
      <c r="BE158" s="154">
        <f t="shared" si="4"/>
        <v>0</v>
      </c>
      <c r="BF158" s="154">
        <f t="shared" si="5"/>
        <v>0</v>
      </c>
      <c r="BG158" s="154">
        <f t="shared" si="6"/>
        <v>0</v>
      </c>
      <c r="BH158" s="154">
        <f t="shared" si="7"/>
        <v>0</v>
      </c>
      <c r="BI158" s="154">
        <f t="shared" si="8"/>
        <v>0</v>
      </c>
      <c r="BJ158" s="13" t="s">
        <v>82</v>
      </c>
      <c r="BK158" s="154">
        <f t="shared" si="9"/>
        <v>0</v>
      </c>
      <c r="BL158" s="13" t="s">
        <v>140</v>
      </c>
      <c r="BM158" s="153" t="s">
        <v>415</v>
      </c>
    </row>
    <row r="159" spans="2:65" s="1" customFormat="1" ht="16.5" customHeight="1">
      <c r="B159" s="142"/>
      <c r="C159" s="143" t="s">
        <v>277</v>
      </c>
      <c r="D159" s="143" t="s">
        <v>136</v>
      </c>
      <c r="E159" s="144" t="s">
        <v>512</v>
      </c>
      <c r="F159" s="145" t="s">
        <v>513</v>
      </c>
      <c r="G159" s="146" t="s">
        <v>139</v>
      </c>
      <c r="H159" s="147">
        <v>10</v>
      </c>
      <c r="I159" s="148"/>
      <c r="J159" s="148">
        <f t="shared" si="0"/>
        <v>0</v>
      </c>
      <c r="K159" s="149"/>
      <c r="L159" s="27"/>
      <c r="M159" s="150" t="s">
        <v>1</v>
      </c>
      <c r="N159" s="121" t="s">
        <v>37</v>
      </c>
      <c r="O159" s="151">
        <v>0</v>
      </c>
      <c r="P159" s="151">
        <f t="shared" si="1"/>
        <v>0</v>
      </c>
      <c r="Q159" s="151">
        <v>0</v>
      </c>
      <c r="R159" s="151">
        <f t="shared" si="2"/>
        <v>0</v>
      </c>
      <c r="S159" s="151">
        <v>0</v>
      </c>
      <c r="T159" s="152">
        <f t="shared" si="3"/>
        <v>0</v>
      </c>
      <c r="AR159" s="153" t="s">
        <v>140</v>
      </c>
      <c r="AT159" s="153" t="s">
        <v>136</v>
      </c>
      <c r="AU159" s="153" t="s">
        <v>78</v>
      </c>
      <c r="AY159" s="13" t="s">
        <v>133</v>
      </c>
      <c r="BE159" s="154">
        <f t="shared" si="4"/>
        <v>0</v>
      </c>
      <c r="BF159" s="154">
        <f t="shared" si="5"/>
        <v>0</v>
      </c>
      <c r="BG159" s="154">
        <f t="shared" si="6"/>
        <v>0</v>
      </c>
      <c r="BH159" s="154">
        <f t="shared" si="7"/>
        <v>0</v>
      </c>
      <c r="BI159" s="154">
        <f t="shared" si="8"/>
        <v>0</v>
      </c>
      <c r="BJ159" s="13" t="s">
        <v>82</v>
      </c>
      <c r="BK159" s="154">
        <f t="shared" si="9"/>
        <v>0</v>
      </c>
      <c r="BL159" s="13" t="s">
        <v>140</v>
      </c>
      <c r="BM159" s="153" t="s">
        <v>425</v>
      </c>
    </row>
    <row r="160" spans="2:65" s="1" customFormat="1" ht="16.5" customHeight="1">
      <c r="B160" s="142"/>
      <c r="C160" s="143" t="s">
        <v>281</v>
      </c>
      <c r="D160" s="143" t="s">
        <v>136</v>
      </c>
      <c r="E160" s="144" t="s">
        <v>514</v>
      </c>
      <c r="F160" s="145" t="s">
        <v>515</v>
      </c>
      <c r="G160" s="146" t="s">
        <v>509</v>
      </c>
      <c r="H160" s="147">
        <v>1</v>
      </c>
      <c r="I160" s="148"/>
      <c r="J160" s="148">
        <f t="shared" si="0"/>
        <v>0</v>
      </c>
      <c r="K160" s="149"/>
      <c r="L160" s="27"/>
      <c r="M160" s="150" t="s">
        <v>1</v>
      </c>
      <c r="N160" s="121" t="s">
        <v>37</v>
      </c>
      <c r="O160" s="151">
        <v>0</v>
      </c>
      <c r="P160" s="151">
        <f t="shared" si="1"/>
        <v>0</v>
      </c>
      <c r="Q160" s="151">
        <v>0</v>
      </c>
      <c r="R160" s="151">
        <f t="shared" si="2"/>
        <v>0</v>
      </c>
      <c r="S160" s="151">
        <v>0</v>
      </c>
      <c r="T160" s="152">
        <f t="shared" si="3"/>
        <v>0</v>
      </c>
      <c r="AR160" s="153" t="s">
        <v>140</v>
      </c>
      <c r="AT160" s="153" t="s">
        <v>136</v>
      </c>
      <c r="AU160" s="153" t="s">
        <v>78</v>
      </c>
      <c r="AY160" s="13" t="s">
        <v>133</v>
      </c>
      <c r="BE160" s="154">
        <f t="shared" si="4"/>
        <v>0</v>
      </c>
      <c r="BF160" s="154">
        <f t="shared" si="5"/>
        <v>0</v>
      </c>
      <c r="BG160" s="154">
        <f t="shared" si="6"/>
        <v>0</v>
      </c>
      <c r="BH160" s="154">
        <f t="shared" si="7"/>
        <v>0</v>
      </c>
      <c r="BI160" s="154">
        <f t="shared" si="8"/>
        <v>0</v>
      </c>
      <c r="BJ160" s="13" t="s">
        <v>82</v>
      </c>
      <c r="BK160" s="154">
        <f t="shared" si="9"/>
        <v>0</v>
      </c>
      <c r="BL160" s="13" t="s">
        <v>140</v>
      </c>
      <c r="BM160" s="153" t="s">
        <v>439</v>
      </c>
    </row>
    <row r="161" spans="2:65" s="1" customFormat="1" ht="16.5" customHeight="1">
      <c r="B161" s="142"/>
      <c r="C161" s="143" t="s">
        <v>285</v>
      </c>
      <c r="D161" s="143" t="s">
        <v>136</v>
      </c>
      <c r="E161" s="144" t="s">
        <v>516</v>
      </c>
      <c r="F161" s="145" t="s">
        <v>517</v>
      </c>
      <c r="G161" s="146" t="s">
        <v>509</v>
      </c>
      <c r="H161" s="147">
        <v>2</v>
      </c>
      <c r="I161" s="148"/>
      <c r="J161" s="148">
        <f t="shared" si="0"/>
        <v>0</v>
      </c>
      <c r="K161" s="149"/>
      <c r="L161" s="27"/>
      <c r="M161" s="150" t="s">
        <v>1</v>
      </c>
      <c r="N161" s="121" t="s">
        <v>37</v>
      </c>
      <c r="O161" s="151">
        <v>0</v>
      </c>
      <c r="P161" s="151">
        <f t="shared" si="1"/>
        <v>0</v>
      </c>
      <c r="Q161" s="151">
        <v>0</v>
      </c>
      <c r="R161" s="151">
        <f t="shared" si="2"/>
        <v>0</v>
      </c>
      <c r="S161" s="151">
        <v>0</v>
      </c>
      <c r="T161" s="152">
        <f t="shared" si="3"/>
        <v>0</v>
      </c>
      <c r="AR161" s="153" t="s">
        <v>140</v>
      </c>
      <c r="AT161" s="153" t="s">
        <v>136</v>
      </c>
      <c r="AU161" s="153" t="s">
        <v>78</v>
      </c>
      <c r="AY161" s="13" t="s">
        <v>133</v>
      </c>
      <c r="BE161" s="154">
        <f t="shared" si="4"/>
        <v>0</v>
      </c>
      <c r="BF161" s="154">
        <f t="shared" si="5"/>
        <v>0</v>
      </c>
      <c r="BG161" s="154">
        <f t="shared" si="6"/>
        <v>0</v>
      </c>
      <c r="BH161" s="154">
        <f t="shared" si="7"/>
        <v>0</v>
      </c>
      <c r="BI161" s="154">
        <f t="shared" si="8"/>
        <v>0</v>
      </c>
      <c r="BJ161" s="13" t="s">
        <v>82</v>
      </c>
      <c r="BK161" s="154">
        <f t="shared" si="9"/>
        <v>0</v>
      </c>
      <c r="BL161" s="13" t="s">
        <v>140</v>
      </c>
      <c r="BM161" s="153" t="s">
        <v>518</v>
      </c>
    </row>
    <row r="162" spans="2:65" s="1" customFormat="1" ht="16.5" customHeight="1">
      <c r="B162" s="142"/>
      <c r="C162" s="143" t="s">
        <v>289</v>
      </c>
      <c r="D162" s="143" t="s">
        <v>136</v>
      </c>
      <c r="E162" s="144" t="s">
        <v>519</v>
      </c>
      <c r="F162" s="145" t="s">
        <v>520</v>
      </c>
      <c r="G162" s="146" t="s">
        <v>509</v>
      </c>
      <c r="H162" s="147">
        <v>4</v>
      </c>
      <c r="I162" s="148"/>
      <c r="J162" s="148">
        <f t="shared" si="0"/>
        <v>0</v>
      </c>
      <c r="K162" s="149"/>
      <c r="L162" s="27"/>
      <c r="M162" s="150" t="s">
        <v>1</v>
      </c>
      <c r="N162" s="121" t="s">
        <v>37</v>
      </c>
      <c r="O162" s="151">
        <v>0</v>
      </c>
      <c r="P162" s="151">
        <f t="shared" si="1"/>
        <v>0</v>
      </c>
      <c r="Q162" s="151">
        <v>0</v>
      </c>
      <c r="R162" s="151">
        <f t="shared" si="2"/>
        <v>0</v>
      </c>
      <c r="S162" s="151">
        <v>0</v>
      </c>
      <c r="T162" s="152">
        <f t="shared" si="3"/>
        <v>0</v>
      </c>
      <c r="AR162" s="153" t="s">
        <v>140</v>
      </c>
      <c r="AT162" s="153" t="s">
        <v>136</v>
      </c>
      <c r="AU162" s="153" t="s">
        <v>78</v>
      </c>
      <c r="AY162" s="13" t="s">
        <v>133</v>
      </c>
      <c r="BE162" s="154">
        <f t="shared" si="4"/>
        <v>0</v>
      </c>
      <c r="BF162" s="154">
        <f t="shared" si="5"/>
        <v>0</v>
      </c>
      <c r="BG162" s="154">
        <f t="shared" si="6"/>
        <v>0</v>
      </c>
      <c r="BH162" s="154">
        <f t="shared" si="7"/>
        <v>0</v>
      </c>
      <c r="BI162" s="154">
        <f t="shared" si="8"/>
        <v>0</v>
      </c>
      <c r="BJ162" s="13" t="s">
        <v>82</v>
      </c>
      <c r="BK162" s="154">
        <f t="shared" si="9"/>
        <v>0</v>
      </c>
      <c r="BL162" s="13" t="s">
        <v>140</v>
      </c>
      <c r="BM162" s="153" t="s">
        <v>521</v>
      </c>
    </row>
    <row r="163" spans="2:65" s="1" customFormat="1" ht="16.5" customHeight="1">
      <c r="B163" s="142"/>
      <c r="C163" s="143" t="s">
        <v>293</v>
      </c>
      <c r="D163" s="143" t="s">
        <v>136</v>
      </c>
      <c r="E163" s="144" t="s">
        <v>522</v>
      </c>
      <c r="F163" s="145" t="s">
        <v>523</v>
      </c>
      <c r="G163" s="146" t="s">
        <v>165</v>
      </c>
      <c r="H163" s="147">
        <v>12</v>
      </c>
      <c r="I163" s="148"/>
      <c r="J163" s="148">
        <f t="shared" si="0"/>
        <v>0</v>
      </c>
      <c r="K163" s="149"/>
      <c r="L163" s="27"/>
      <c r="M163" s="150" t="s">
        <v>1</v>
      </c>
      <c r="N163" s="121" t="s">
        <v>37</v>
      </c>
      <c r="O163" s="151">
        <v>0</v>
      </c>
      <c r="P163" s="151">
        <f t="shared" si="1"/>
        <v>0</v>
      </c>
      <c r="Q163" s="151">
        <v>0</v>
      </c>
      <c r="R163" s="151">
        <f t="shared" si="2"/>
        <v>0</v>
      </c>
      <c r="S163" s="151">
        <v>0</v>
      </c>
      <c r="T163" s="152">
        <f t="shared" si="3"/>
        <v>0</v>
      </c>
      <c r="AR163" s="153" t="s">
        <v>140</v>
      </c>
      <c r="AT163" s="153" t="s">
        <v>136</v>
      </c>
      <c r="AU163" s="153" t="s">
        <v>78</v>
      </c>
      <c r="AY163" s="13" t="s">
        <v>133</v>
      </c>
      <c r="BE163" s="154">
        <f t="shared" si="4"/>
        <v>0</v>
      </c>
      <c r="BF163" s="154">
        <f t="shared" si="5"/>
        <v>0</v>
      </c>
      <c r="BG163" s="154">
        <f t="shared" si="6"/>
        <v>0</v>
      </c>
      <c r="BH163" s="154">
        <f t="shared" si="7"/>
        <v>0</v>
      </c>
      <c r="BI163" s="154">
        <f t="shared" si="8"/>
        <v>0</v>
      </c>
      <c r="BJ163" s="13" t="s">
        <v>82</v>
      </c>
      <c r="BK163" s="154">
        <f t="shared" si="9"/>
        <v>0</v>
      </c>
      <c r="BL163" s="13" t="s">
        <v>140</v>
      </c>
      <c r="BM163" s="153" t="s">
        <v>524</v>
      </c>
    </row>
    <row r="164" spans="2:65" s="1" customFormat="1" ht="16.5" customHeight="1">
      <c r="B164" s="142"/>
      <c r="C164" s="143" t="s">
        <v>297</v>
      </c>
      <c r="D164" s="143" t="s">
        <v>136</v>
      </c>
      <c r="E164" s="144" t="s">
        <v>525</v>
      </c>
      <c r="F164" s="145" t="s">
        <v>526</v>
      </c>
      <c r="G164" s="146" t="s">
        <v>165</v>
      </c>
      <c r="H164" s="147">
        <v>12</v>
      </c>
      <c r="I164" s="148"/>
      <c r="J164" s="148">
        <f t="shared" si="0"/>
        <v>0</v>
      </c>
      <c r="K164" s="149"/>
      <c r="L164" s="27"/>
      <c r="M164" s="150" t="s">
        <v>1</v>
      </c>
      <c r="N164" s="121" t="s">
        <v>37</v>
      </c>
      <c r="O164" s="151">
        <v>0</v>
      </c>
      <c r="P164" s="151">
        <f t="shared" si="1"/>
        <v>0</v>
      </c>
      <c r="Q164" s="151">
        <v>0</v>
      </c>
      <c r="R164" s="151">
        <f t="shared" si="2"/>
        <v>0</v>
      </c>
      <c r="S164" s="151">
        <v>0</v>
      </c>
      <c r="T164" s="152">
        <f t="shared" si="3"/>
        <v>0</v>
      </c>
      <c r="AR164" s="153" t="s">
        <v>140</v>
      </c>
      <c r="AT164" s="153" t="s">
        <v>136</v>
      </c>
      <c r="AU164" s="153" t="s">
        <v>78</v>
      </c>
      <c r="AY164" s="13" t="s">
        <v>133</v>
      </c>
      <c r="BE164" s="154">
        <f t="shared" si="4"/>
        <v>0</v>
      </c>
      <c r="BF164" s="154">
        <f t="shared" si="5"/>
        <v>0</v>
      </c>
      <c r="BG164" s="154">
        <f t="shared" si="6"/>
        <v>0</v>
      </c>
      <c r="BH164" s="154">
        <f t="shared" si="7"/>
        <v>0</v>
      </c>
      <c r="BI164" s="154">
        <f t="shared" si="8"/>
        <v>0</v>
      </c>
      <c r="BJ164" s="13" t="s">
        <v>82</v>
      </c>
      <c r="BK164" s="154">
        <f t="shared" si="9"/>
        <v>0</v>
      </c>
      <c r="BL164" s="13" t="s">
        <v>140</v>
      </c>
      <c r="BM164" s="153" t="s">
        <v>527</v>
      </c>
    </row>
    <row r="165" spans="2:65" s="1" customFormat="1" ht="16.5" customHeight="1">
      <c r="B165" s="142"/>
      <c r="C165" s="143" t="s">
        <v>301</v>
      </c>
      <c r="D165" s="143" t="s">
        <v>136</v>
      </c>
      <c r="E165" s="144" t="s">
        <v>528</v>
      </c>
      <c r="F165" s="145" t="s">
        <v>529</v>
      </c>
      <c r="G165" s="146" t="s">
        <v>139</v>
      </c>
      <c r="H165" s="147">
        <v>30</v>
      </c>
      <c r="I165" s="148"/>
      <c r="J165" s="148">
        <f t="shared" si="0"/>
        <v>0</v>
      </c>
      <c r="K165" s="149"/>
      <c r="L165" s="27"/>
      <c r="M165" s="150" t="s">
        <v>1</v>
      </c>
      <c r="N165" s="121" t="s">
        <v>37</v>
      </c>
      <c r="O165" s="151">
        <v>0</v>
      </c>
      <c r="P165" s="151">
        <f t="shared" si="1"/>
        <v>0</v>
      </c>
      <c r="Q165" s="151">
        <v>0</v>
      </c>
      <c r="R165" s="151">
        <f t="shared" si="2"/>
        <v>0</v>
      </c>
      <c r="S165" s="151">
        <v>0</v>
      </c>
      <c r="T165" s="152">
        <f t="shared" si="3"/>
        <v>0</v>
      </c>
      <c r="AR165" s="153" t="s">
        <v>140</v>
      </c>
      <c r="AT165" s="153" t="s">
        <v>136</v>
      </c>
      <c r="AU165" s="153" t="s">
        <v>78</v>
      </c>
      <c r="AY165" s="13" t="s">
        <v>133</v>
      </c>
      <c r="BE165" s="154">
        <f t="shared" si="4"/>
        <v>0</v>
      </c>
      <c r="BF165" s="154">
        <f t="shared" si="5"/>
        <v>0</v>
      </c>
      <c r="BG165" s="154">
        <f t="shared" si="6"/>
        <v>0</v>
      </c>
      <c r="BH165" s="154">
        <f t="shared" si="7"/>
        <v>0</v>
      </c>
      <c r="BI165" s="154">
        <f t="shared" si="8"/>
        <v>0</v>
      </c>
      <c r="BJ165" s="13" t="s">
        <v>82</v>
      </c>
      <c r="BK165" s="154">
        <f t="shared" si="9"/>
        <v>0</v>
      </c>
      <c r="BL165" s="13" t="s">
        <v>140</v>
      </c>
      <c r="BM165" s="153" t="s">
        <v>530</v>
      </c>
    </row>
    <row r="166" spans="2:65" s="1" customFormat="1" ht="16.5" customHeight="1">
      <c r="B166" s="142"/>
      <c r="C166" s="143" t="s">
        <v>305</v>
      </c>
      <c r="D166" s="143" t="s">
        <v>136</v>
      </c>
      <c r="E166" s="144" t="s">
        <v>531</v>
      </c>
      <c r="F166" s="145" t="s">
        <v>532</v>
      </c>
      <c r="G166" s="146" t="s">
        <v>139</v>
      </c>
      <c r="H166" s="147">
        <v>17</v>
      </c>
      <c r="I166" s="148"/>
      <c r="J166" s="148">
        <f t="shared" si="0"/>
        <v>0</v>
      </c>
      <c r="K166" s="149"/>
      <c r="L166" s="27"/>
      <c r="M166" s="150" t="s">
        <v>1</v>
      </c>
      <c r="N166" s="121" t="s">
        <v>37</v>
      </c>
      <c r="O166" s="151">
        <v>0</v>
      </c>
      <c r="P166" s="151">
        <f t="shared" si="1"/>
        <v>0</v>
      </c>
      <c r="Q166" s="151">
        <v>0</v>
      </c>
      <c r="R166" s="151">
        <f t="shared" si="2"/>
        <v>0</v>
      </c>
      <c r="S166" s="151">
        <v>0</v>
      </c>
      <c r="T166" s="152">
        <f t="shared" si="3"/>
        <v>0</v>
      </c>
      <c r="AR166" s="153" t="s">
        <v>140</v>
      </c>
      <c r="AT166" s="153" t="s">
        <v>136</v>
      </c>
      <c r="AU166" s="153" t="s">
        <v>78</v>
      </c>
      <c r="AY166" s="13" t="s">
        <v>133</v>
      </c>
      <c r="BE166" s="154">
        <f t="shared" si="4"/>
        <v>0</v>
      </c>
      <c r="BF166" s="154">
        <f t="shared" si="5"/>
        <v>0</v>
      </c>
      <c r="BG166" s="154">
        <f t="shared" si="6"/>
        <v>0</v>
      </c>
      <c r="BH166" s="154">
        <f t="shared" si="7"/>
        <v>0</v>
      </c>
      <c r="BI166" s="154">
        <f t="shared" si="8"/>
        <v>0</v>
      </c>
      <c r="BJ166" s="13" t="s">
        <v>82</v>
      </c>
      <c r="BK166" s="154">
        <f t="shared" si="9"/>
        <v>0</v>
      </c>
      <c r="BL166" s="13" t="s">
        <v>140</v>
      </c>
      <c r="BM166" s="153" t="s">
        <v>533</v>
      </c>
    </row>
    <row r="167" spans="2:65" s="1" customFormat="1" ht="16.5" customHeight="1">
      <c r="B167" s="142"/>
      <c r="C167" s="143" t="s">
        <v>311</v>
      </c>
      <c r="D167" s="143" t="s">
        <v>136</v>
      </c>
      <c r="E167" s="144" t="s">
        <v>534</v>
      </c>
      <c r="F167" s="145" t="s">
        <v>535</v>
      </c>
      <c r="G167" s="146" t="s">
        <v>509</v>
      </c>
      <c r="H167" s="147">
        <v>1</v>
      </c>
      <c r="I167" s="148"/>
      <c r="J167" s="148">
        <f t="shared" si="0"/>
        <v>0</v>
      </c>
      <c r="K167" s="149"/>
      <c r="L167" s="27"/>
      <c r="M167" s="150" t="s">
        <v>1</v>
      </c>
      <c r="N167" s="121" t="s">
        <v>37</v>
      </c>
      <c r="O167" s="151">
        <v>0</v>
      </c>
      <c r="P167" s="151">
        <f t="shared" si="1"/>
        <v>0</v>
      </c>
      <c r="Q167" s="151">
        <v>0</v>
      </c>
      <c r="R167" s="151">
        <f t="shared" si="2"/>
        <v>0</v>
      </c>
      <c r="S167" s="151">
        <v>0</v>
      </c>
      <c r="T167" s="152">
        <f t="shared" si="3"/>
        <v>0</v>
      </c>
      <c r="AR167" s="153" t="s">
        <v>140</v>
      </c>
      <c r="AT167" s="153" t="s">
        <v>136</v>
      </c>
      <c r="AU167" s="153" t="s">
        <v>78</v>
      </c>
      <c r="AY167" s="13" t="s">
        <v>133</v>
      </c>
      <c r="BE167" s="154">
        <f t="shared" si="4"/>
        <v>0</v>
      </c>
      <c r="BF167" s="154">
        <f t="shared" si="5"/>
        <v>0</v>
      </c>
      <c r="BG167" s="154">
        <f t="shared" si="6"/>
        <v>0</v>
      </c>
      <c r="BH167" s="154">
        <f t="shared" si="7"/>
        <v>0</v>
      </c>
      <c r="BI167" s="154">
        <f t="shared" si="8"/>
        <v>0</v>
      </c>
      <c r="BJ167" s="13" t="s">
        <v>82</v>
      </c>
      <c r="BK167" s="154">
        <f t="shared" si="9"/>
        <v>0</v>
      </c>
      <c r="BL167" s="13" t="s">
        <v>140</v>
      </c>
      <c r="BM167" s="153" t="s">
        <v>536</v>
      </c>
    </row>
    <row r="168" spans="2:65" s="1" customFormat="1" ht="16.5" customHeight="1">
      <c r="B168" s="142"/>
      <c r="C168" s="143" t="s">
        <v>315</v>
      </c>
      <c r="D168" s="143" t="s">
        <v>136</v>
      </c>
      <c r="E168" s="144" t="s">
        <v>537</v>
      </c>
      <c r="F168" s="145" t="s">
        <v>538</v>
      </c>
      <c r="G168" s="146" t="s">
        <v>509</v>
      </c>
      <c r="H168" s="147">
        <v>1</v>
      </c>
      <c r="I168" s="148"/>
      <c r="J168" s="148">
        <f t="shared" si="0"/>
        <v>0</v>
      </c>
      <c r="K168" s="149"/>
      <c r="L168" s="27"/>
      <c r="M168" s="150" t="s">
        <v>1</v>
      </c>
      <c r="N168" s="121" t="s">
        <v>37</v>
      </c>
      <c r="O168" s="151">
        <v>0</v>
      </c>
      <c r="P168" s="151">
        <f t="shared" si="1"/>
        <v>0</v>
      </c>
      <c r="Q168" s="151">
        <v>0</v>
      </c>
      <c r="R168" s="151">
        <f t="shared" si="2"/>
        <v>0</v>
      </c>
      <c r="S168" s="151">
        <v>0</v>
      </c>
      <c r="T168" s="152">
        <f t="shared" si="3"/>
        <v>0</v>
      </c>
      <c r="AR168" s="153" t="s">
        <v>140</v>
      </c>
      <c r="AT168" s="153" t="s">
        <v>136</v>
      </c>
      <c r="AU168" s="153" t="s">
        <v>78</v>
      </c>
      <c r="AY168" s="13" t="s">
        <v>133</v>
      </c>
      <c r="BE168" s="154">
        <f t="shared" si="4"/>
        <v>0</v>
      </c>
      <c r="BF168" s="154">
        <f t="shared" si="5"/>
        <v>0</v>
      </c>
      <c r="BG168" s="154">
        <f t="shared" si="6"/>
        <v>0</v>
      </c>
      <c r="BH168" s="154">
        <f t="shared" si="7"/>
        <v>0</v>
      </c>
      <c r="BI168" s="154">
        <f t="shared" si="8"/>
        <v>0</v>
      </c>
      <c r="BJ168" s="13" t="s">
        <v>82</v>
      </c>
      <c r="BK168" s="154">
        <f t="shared" si="9"/>
        <v>0</v>
      </c>
      <c r="BL168" s="13" t="s">
        <v>140</v>
      </c>
      <c r="BM168" s="153" t="s">
        <v>539</v>
      </c>
    </row>
    <row r="169" spans="2:65" s="1" customFormat="1" ht="16.5" customHeight="1">
      <c r="B169" s="142"/>
      <c r="C169" s="143" t="s">
        <v>321</v>
      </c>
      <c r="D169" s="143" t="s">
        <v>136</v>
      </c>
      <c r="E169" s="144" t="s">
        <v>540</v>
      </c>
      <c r="F169" s="145" t="s">
        <v>541</v>
      </c>
      <c r="G169" s="146" t="s">
        <v>509</v>
      </c>
      <c r="H169" s="147">
        <v>1</v>
      </c>
      <c r="I169" s="148"/>
      <c r="J169" s="148">
        <f t="shared" si="0"/>
        <v>0</v>
      </c>
      <c r="K169" s="149"/>
      <c r="L169" s="27"/>
      <c r="M169" s="150" t="s">
        <v>1</v>
      </c>
      <c r="N169" s="121" t="s">
        <v>37</v>
      </c>
      <c r="O169" s="151">
        <v>0</v>
      </c>
      <c r="P169" s="151">
        <f t="shared" si="1"/>
        <v>0</v>
      </c>
      <c r="Q169" s="151">
        <v>0</v>
      </c>
      <c r="R169" s="151">
        <f t="shared" si="2"/>
        <v>0</v>
      </c>
      <c r="S169" s="151">
        <v>0</v>
      </c>
      <c r="T169" s="152">
        <f t="shared" si="3"/>
        <v>0</v>
      </c>
      <c r="AR169" s="153" t="s">
        <v>140</v>
      </c>
      <c r="AT169" s="153" t="s">
        <v>136</v>
      </c>
      <c r="AU169" s="153" t="s">
        <v>78</v>
      </c>
      <c r="AY169" s="13" t="s">
        <v>133</v>
      </c>
      <c r="BE169" s="154">
        <f t="shared" si="4"/>
        <v>0</v>
      </c>
      <c r="BF169" s="154">
        <f t="shared" si="5"/>
        <v>0</v>
      </c>
      <c r="BG169" s="154">
        <f t="shared" si="6"/>
        <v>0</v>
      </c>
      <c r="BH169" s="154">
        <f t="shared" si="7"/>
        <v>0</v>
      </c>
      <c r="BI169" s="154">
        <f t="shared" si="8"/>
        <v>0</v>
      </c>
      <c r="BJ169" s="13" t="s">
        <v>82</v>
      </c>
      <c r="BK169" s="154">
        <f t="shared" si="9"/>
        <v>0</v>
      </c>
      <c r="BL169" s="13" t="s">
        <v>140</v>
      </c>
      <c r="BM169" s="153" t="s">
        <v>542</v>
      </c>
    </row>
    <row r="170" spans="2:65" s="1" customFormat="1" ht="21.75" customHeight="1">
      <c r="B170" s="142"/>
      <c r="C170" s="143" t="s">
        <v>325</v>
      </c>
      <c r="D170" s="143" t="s">
        <v>136</v>
      </c>
      <c r="E170" s="144" t="s">
        <v>543</v>
      </c>
      <c r="F170" s="145" t="s">
        <v>544</v>
      </c>
      <c r="G170" s="146" t="s">
        <v>545</v>
      </c>
      <c r="H170" s="147">
        <v>0.03</v>
      </c>
      <c r="I170" s="148"/>
      <c r="J170" s="148">
        <f t="shared" si="0"/>
        <v>0</v>
      </c>
      <c r="K170" s="149"/>
      <c r="L170" s="27"/>
      <c r="M170" s="165" t="s">
        <v>1</v>
      </c>
      <c r="N170" s="166" t="s">
        <v>37</v>
      </c>
      <c r="O170" s="167">
        <v>0</v>
      </c>
      <c r="P170" s="167">
        <f t="shared" si="1"/>
        <v>0</v>
      </c>
      <c r="Q170" s="167">
        <v>0</v>
      </c>
      <c r="R170" s="167">
        <f t="shared" si="2"/>
        <v>0</v>
      </c>
      <c r="S170" s="167">
        <v>0</v>
      </c>
      <c r="T170" s="168">
        <f t="shared" si="3"/>
        <v>0</v>
      </c>
      <c r="AR170" s="153" t="s">
        <v>140</v>
      </c>
      <c r="AT170" s="153" t="s">
        <v>136</v>
      </c>
      <c r="AU170" s="153" t="s">
        <v>78</v>
      </c>
      <c r="AY170" s="13" t="s">
        <v>133</v>
      </c>
      <c r="BE170" s="154">
        <f t="shared" si="4"/>
        <v>0</v>
      </c>
      <c r="BF170" s="154">
        <f t="shared" si="5"/>
        <v>0</v>
      </c>
      <c r="BG170" s="154">
        <f t="shared" si="6"/>
        <v>0</v>
      </c>
      <c r="BH170" s="154">
        <f t="shared" si="7"/>
        <v>0</v>
      </c>
      <c r="BI170" s="154">
        <f t="shared" si="8"/>
        <v>0</v>
      </c>
      <c r="BJ170" s="13" t="s">
        <v>82</v>
      </c>
      <c r="BK170" s="154">
        <f t="shared" si="9"/>
        <v>0</v>
      </c>
      <c r="BL170" s="13" t="s">
        <v>140</v>
      </c>
      <c r="BM170" s="153" t="s">
        <v>546</v>
      </c>
    </row>
    <row r="171" spans="2:65" s="1" customFormat="1" ht="6.95" customHeight="1">
      <c r="B171" s="42"/>
      <c r="C171" s="43"/>
      <c r="D171" s="43"/>
      <c r="E171" s="43"/>
      <c r="F171" s="43"/>
      <c r="G171" s="43"/>
      <c r="H171" s="43"/>
      <c r="I171" s="43"/>
      <c r="J171" s="43"/>
      <c r="K171" s="43"/>
      <c r="L171" s="27"/>
    </row>
  </sheetData>
  <autoFilter ref="C124:K170" xr:uid="{00000000-0009-0000-0000-000002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83"/>
  <sheetViews>
    <sheetView showGridLines="0" topLeftCell="A168" workbookViewId="0">
      <selection activeCell="F119" sqref="F119"/>
    </sheetView>
  </sheetViews>
  <sheetFormatPr defaultRowHeight="11.25"/>
  <cols>
    <col min="1" max="1" width="8.16406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1640625" customWidth="1"/>
    <col min="11" max="11" width="22.1640625" hidden="1" customWidth="1"/>
    <col min="12" max="12" width="9.1640625" customWidth="1"/>
    <col min="13" max="13" width="10.83203125" hidden="1" customWidth="1"/>
    <col min="14" max="14" width="9.16406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1640625" hidden="1"/>
  </cols>
  <sheetData>
    <row r="2" spans="2:46" ht="36.950000000000003" customHeight="1">
      <c r="L2" s="208" t="s">
        <v>5</v>
      </c>
      <c r="M2" s="194"/>
      <c r="N2" s="194"/>
      <c r="O2" s="194"/>
      <c r="P2" s="194"/>
      <c r="Q2" s="194"/>
      <c r="R2" s="194"/>
      <c r="S2" s="194"/>
      <c r="T2" s="194"/>
      <c r="U2" s="194"/>
      <c r="V2" s="194"/>
      <c r="AT2" s="13" t="s">
        <v>88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93</v>
      </c>
      <c r="L4" s="16"/>
      <c r="M4" s="95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16.5" customHeight="1">
      <c r="B7" s="16"/>
      <c r="E7" s="213" t="str">
        <f>'Rekapitulácia stavby'!K6</f>
        <v>Rekonštrukcia WC v DÚA - 4. Hala, areál Jurajov dvor</v>
      </c>
      <c r="F7" s="214"/>
      <c r="G7" s="214"/>
      <c r="H7" s="214"/>
      <c r="L7" s="16"/>
    </row>
    <row r="8" spans="2:46" ht="12" customHeight="1">
      <c r="B8" s="16"/>
      <c r="D8" s="22" t="s">
        <v>94</v>
      </c>
      <c r="L8" s="16"/>
    </row>
    <row r="9" spans="2:46" s="1" customFormat="1" ht="16.5" customHeight="1">
      <c r="B9" s="27"/>
      <c r="E9" s="213" t="s">
        <v>669</v>
      </c>
      <c r="F9" s="212"/>
      <c r="G9" s="212"/>
      <c r="H9" s="212"/>
      <c r="L9" s="27"/>
    </row>
    <row r="10" spans="2:46" s="1" customFormat="1" ht="12" customHeight="1">
      <c r="B10" s="27"/>
      <c r="D10" s="22" t="s">
        <v>443</v>
      </c>
      <c r="L10" s="27"/>
    </row>
    <row r="11" spans="2:46" s="1" customFormat="1" ht="16.5" customHeight="1">
      <c r="B11" s="27"/>
      <c r="E11" s="169" t="s">
        <v>547</v>
      </c>
      <c r="F11" s="212"/>
      <c r="G11" s="212"/>
      <c r="H11" s="212"/>
      <c r="L11" s="27"/>
    </row>
    <row r="12" spans="2:46" s="1" customFormat="1">
      <c r="B12" s="27"/>
      <c r="L12" s="27"/>
    </row>
    <row r="13" spans="2:46" s="1" customFormat="1" ht="12" customHeight="1">
      <c r="B13" s="27"/>
      <c r="D13" s="22" t="s">
        <v>15</v>
      </c>
      <c r="F13" s="20" t="s">
        <v>1</v>
      </c>
      <c r="I13" s="22" t="s">
        <v>16</v>
      </c>
      <c r="J13" s="20" t="s">
        <v>1</v>
      </c>
      <c r="L13" s="27"/>
    </row>
    <row r="14" spans="2:46" s="1" customFormat="1" ht="12" customHeight="1">
      <c r="B14" s="27"/>
      <c r="D14" s="22" t="s">
        <v>17</v>
      </c>
      <c r="F14" s="20" t="s">
        <v>18</v>
      </c>
      <c r="I14" s="22" t="s">
        <v>19</v>
      </c>
      <c r="J14" s="50" t="str">
        <f>'Rekapitulácia stavby'!AN8</f>
        <v>7. 12. 2023</v>
      </c>
      <c r="L14" s="27"/>
    </row>
    <row r="15" spans="2:46" s="1" customFormat="1" ht="10.9" customHeight="1">
      <c r="B15" s="27"/>
      <c r="L15" s="27"/>
    </row>
    <row r="16" spans="2:46" s="1" customFormat="1" ht="12" customHeight="1">
      <c r="B16" s="27"/>
      <c r="D16" s="22" t="s">
        <v>21</v>
      </c>
      <c r="I16" s="22" t="s">
        <v>22</v>
      </c>
      <c r="J16" s="20" t="str">
        <f>IF('Rekapitulácia stavby'!AN10="","",'Rekapitulácia stavby'!AN10)</f>
        <v/>
      </c>
      <c r="L16" s="27"/>
    </row>
    <row r="17" spans="2:12" s="1" customFormat="1" ht="18" customHeight="1">
      <c r="B17" s="27"/>
      <c r="E17" s="20" t="str">
        <f>IF('Rekapitulácia stavby'!E11="","",'Rekapitulácia stavby'!E11)</f>
        <v xml:space="preserve"> </v>
      </c>
      <c r="I17" s="22" t="s">
        <v>23</v>
      </c>
      <c r="J17" s="20" t="str">
        <f>IF('Rekapitulácia stavby'!AN11="","",'Rekapitulácia stavby'!AN11)</f>
        <v/>
      </c>
      <c r="L17" s="27"/>
    </row>
    <row r="18" spans="2:12" s="1" customFormat="1" ht="6.95" customHeight="1">
      <c r="B18" s="27"/>
      <c r="L18" s="27"/>
    </row>
    <row r="19" spans="2:12" s="1" customFormat="1" ht="12" customHeight="1">
      <c r="B19" s="27"/>
      <c r="D19" s="22" t="s">
        <v>24</v>
      </c>
      <c r="I19" s="22" t="s">
        <v>22</v>
      </c>
      <c r="J19" s="20" t="str">
        <f>'Rekapitulácia stavby'!AN13</f>
        <v/>
      </c>
      <c r="L19" s="27"/>
    </row>
    <row r="20" spans="2:12" s="1" customFormat="1" ht="18" customHeight="1">
      <c r="B20" s="27"/>
      <c r="E20" s="193" t="str">
        <f>'Rekapitulácia stavby'!E14</f>
        <v xml:space="preserve"> </v>
      </c>
      <c r="F20" s="193"/>
      <c r="G20" s="193"/>
      <c r="H20" s="193"/>
      <c r="I20" s="22" t="s">
        <v>23</v>
      </c>
      <c r="J20" s="20" t="str">
        <f>'Rekapitulácia stavby'!AN14</f>
        <v/>
      </c>
      <c r="L20" s="27"/>
    </row>
    <row r="21" spans="2:12" s="1" customFormat="1" ht="6.95" customHeight="1">
      <c r="B21" s="27"/>
      <c r="L21" s="27"/>
    </row>
    <row r="22" spans="2:12" s="1" customFormat="1" ht="12" customHeight="1">
      <c r="B22" s="27"/>
      <c r="D22" s="22" t="s">
        <v>25</v>
      </c>
      <c r="I22" s="22" t="s">
        <v>22</v>
      </c>
      <c r="J22" s="20" t="str">
        <f>IF('Rekapitulácia stavby'!AN16="","",'Rekapitulácia stavby'!AN16)</f>
        <v/>
      </c>
      <c r="L22" s="27"/>
    </row>
    <row r="23" spans="2:12" s="1" customFormat="1" ht="18" customHeight="1">
      <c r="B23" s="27"/>
      <c r="E23" s="20" t="str">
        <f>IF('Rekapitulácia stavby'!E17="","",'Rekapitulácia stavby'!E17)</f>
        <v xml:space="preserve"> </v>
      </c>
      <c r="I23" s="22" t="s">
        <v>23</v>
      </c>
      <c r="J23" s="20" t="str">
        <f>IF('Rekapitulácia stavby'!AN17="","",'Rekapitulácia stavby'!AN17)</f>
        <v/>
      </c>
      <c r="L23" s="27"/>
    </row>
    <row r="24" spans="2:12" s="1" customFormat="1" ht="6.95" customHeight="1">
      <c r="B24" s="27"/>
      <c r="L24" s="27"/>
    </row>
    <row r="25" spans="2:12" s="1" customFormat="1" ht="12" customHeight="1">
      <c r="B25" s="27"/>
      <c r="D25" s="22" t="s">
        <v>27</v>
      </c>
      <c r="I25" s="22" t="s">
        <v>22</v>
      </c>
      <c r="J25" s="20" t="str">
        <f>IF('Rekapitulácia stavby'!AN19="","",'Rekapitulácia stavby'!AN19)</f>
        <v/>
      </c>
      <c r="L25" s="27"/>
    </row>
    <row r="26" spans="2:12" s="1" customFormat="1" ht="18" customHeight="1">
      <c r="B26" s="27"/>
      <c r="E26" s="20" t="str">
        <f>IF('Rekapitulácia stavby'!E20="","",'Rekapitulácia stavby'!E20)</f>
        <v xml:space="preserve"> </v>
      </c>
      <c r="I26" s="22" t="s">
        <v>23</v>
      </c>
      <c r="J26" s="20" t="str">
        <f>IF('Rekapitulácia stavby'!AN20="","",'Rekapitulácia stavby'!AN20)</f>
        <v/>
      </c>
      <c r="L26" s="27"/>
    </row>
    <row r="27" spans="2:12" s="1" customFormat="1" ht="6.95" customHeight="1">
      <c r="B27" s="27"/>
      <c r="L27" s="27"/>
    </row>
    <row r="28" spans="2:12" s="1" customFormat="1" ht="12" customHeight="1">
      <c r="B28" s="27"/>
      <c r="D28" s="22" t="s">
        <v>28</v>
      </c>
      <c r="L28" s="27"/>
    </row>
    <row r="29" spans="2:12" s="7" customFormat="1" ht="16.5" customHeight="1">
      <c r="B29" s="96"/>
      <c r="E29" s="196" t="s">
        <v>1</v>
      </c>
      <c r="F29" s="196"/>
      <c r="G29" s="196"/>
      <c r="H29" s="196"/>
      <c r="L29" s="96"/>
    </row>
    <row r="30" spans="2:12" s="1" customFormat="1" ht="6.95" customHeight="1">
      <c r="B30" s="27"/>
      <c r="L30" s="27"/>
    </row>
    <row r="31" spans="2:12" s="1" customFormat="1" ht="6.95" customHeight="1">
      <c r="B31" s="27"/>
      <c r="D31" s="51"/>
      <c r="E31" s="51"/>
      <c r="F31" s="51"/>
      <c r="G31" s="51"/>
      <c r="H31" s="51"/>
      <c r="I31" s="51"/>
      <c r="J31" s="51"/>
      <c r="K31" s="51"/>
      <c r="L31" s="27"/>
    </row>
    <row r="32" spans="2:12" s="1" customFormat="1" ht="14.45" customHeight="1">
      <c r="B32" s="27"/>
      <c r="D32" s="20" t="s">
        <v>95</v>
      </c>
      <c r="J32" s="26">
        <f>J98</f>
        <v>0</v>
      </c>
      <c r="L32" s="27"/>
    </row>
    <row r="33" spans="2:12" s="1" customFormat="1" ht="14.45" customHeight="1">
      <c r="B33" s="27"/>
      <c r="D33" s="25" t="s">
        <v>96</v>
      </c>
      <c r="J33" s="26">
        <f>J103</f>
        <v>0</v>
      </c>
      <c r="L33" s="27"/>
    </row>
    <row r="34" spans="2:12" s="1" customFormat="1" ht="25.35" customHeight="1">
      <c r="B34" s="27"/>
      <c r="D34" s="97" t="s">
        <v>31</v>
      </c>
      <c r="J34" s="64">
        <f>ROUND(J32 + J33, 2)</f>
        <v>0</v>
      </c>
      <c r="L34" s="27"/>
    </row>
    <row r="35" spans="2:12" s="1" customFormat="1" ht="6.95" customHeight="1">
      <c r="B35" s="27"/>
      <c r="D35" s="51"/>
      <c r="E35" s="51"/>
      <c r="F35" s="51"/>
      <c r="G35" s="51"/>
      <c r="H35" s="51"/>
      <c r="I35" s="51"/>
      <c r="J35" s="51"/>
      <c r="K35" s="51"/>
      <c r="L35" s="27"/>
    </row>
    <row r="36" spans="2:12" s="1" customFormat="1" ht="14.45" customHeight="1">
      <c r="B36" s="27"/>
      <c r="F36" s="30" t="s">
        <v>33</v>
      </c>
      <c r="I36" s="30" t="s">
        <v>32</v>
      </c>
      <c r="J36" s="30" t="s">
        <v>34</v>
      </c>
      <c r="L36" s="27"/>
    </row>
    <row r="37" spans="2:12" s="1" customFormat="1" ht="14.45" customHeight="1">
      <c r="B37" s="27"/>
      <c r="D37" s="53" t="s">
        <v>35</v>
      </c>
      <c r="E37" s="32" t="s">
        <v>36</v>
      </c>
      <c r="F37" s="98">
        <f>ROUND((SUM(BE103:BE104) + SUM(BE126:BE182)),  2)</f>
        <v>0</v>
      </c>
      <c r="G37" s="99"/>
      <c r="H37" s="99"/>
      <c r="I37" s="100">
        <v>0.2</v>
      </c>
      <c r="J37" s="98">
        <f>ROUND(((SUM(BE103:BE104) + SUM(BE126:BE182))*I37),  2)</f>
        <v>0</v>
      </c>
      <c r="L37" s="27"/>
    </row>
    <row r="38" spans="2:12" s="1" customFormat="1" ht="14.45" customHeight="1">
      <c r="B38" s="27"/>
      <c r="E38" s="32" t="s">
        <v>37</v>
      </c>
      <c r="F38" s="84">
        <f>ROUND((SUM(BF103:BF104) + SUM(BF126:BF182)),  2)</f>
        <v>0</v>
      </c>
      <c r="I38" s="101">
        <v>0.2</v>
      </c>
      <c r="J38" s="84">
        <f>ROUND(((SUM(BF103:BF104) + SUM(BF126:BF182))*I38),  2)</f>
        <v>0</v>
      </c>
      <c r="L38" s="27"/>
    </row>
    <row r="39" spans="2:12" s="1" customFormat="1" ht="14.45" hidden="1" customHeight="1">
      <c r="B39" s="27"/>
      <c r="E39" s="22" t="s">
        <v>38</v>
      </c>
      <c r="F39" s="84">
        <f>ROUND((SUM(BG103:BG104) + SUM(BG126:BG182)),  2)</f>
        <v>0</v>
      </c>
      <c r="I39" s="101">
        <v>0.2</v>
      </c>
      <c r="J39" s="84">
        <f>0</f>
        <v>0</v>
      </c>
      <c r="L39" s="27"/>
    </row>
    <row r="40" spans="2:12" s="1" customFormat="1" ht="14.45" hidden="1" customHeight="1">
      <c r="B40" s="27"/>
      <c r="E40" s="22" t="s">
        <v>39</v>
      </c>
      <c r="F40" s="84">
        <f>ROUND((SUM(BH103:BH104) + SUM(BH126:BH182)),  2)</f>
        <v>0</v>
      </c>
      <c r="I40" s="101">
        <v>0.2</v>
      </c>
      <c r="J40" s="84">
        <f>0</f>
        <v>0</v>
      </c>
      <c r="L40" s="27"/>
    </row>
    <row r="41" spans="2:12" s="1" customFormat="1" ht="14.45" hidden="1" customHeight="1">
      <c r="B41" s="27"/>
      <c r="E41" s="32" t="s">
        <v>40</v>
      </c>
      <c r="F41" s="98">
        <f>ROUND((SUM(BI103:BI104) + SUM(BI126:BI182)),  2)</f>
        <v>0</v>
      </c>
      <c r="G41" s="99"/>
      <c r="H41" s="99"/>
      <c r="I41" s="100">
        <v>0</v>
      </c>
      <c r="J41" s="98">
        <f>0</f>
        <v>0</v>
      </c>
      <c r="L41" s="27"/>
    </row>
    <row r="42" spans="2:12" s="1" customFormat="1" ht="6.95" customHeight="1">
      <c r="B42" s="27"/>
      <c r="L42" s="27"/>
    </row>
    <row r="43" spans="2:12" s="1" customFormat="1" ht="25.35" customHeight="1">
      <c r="B43" s="27"/>
      <c r="C43" s="93"/>
      <c r="D43" s="102" t="s">
        <v>41</v>
      </c>
      <c r="E43" s="55"/>
      <c r="F43" s="55"/>
      <c r="G43" s="103" t="s">
        <v>42</v>
      </c>
      <c r="H43" s="104" t="s">
        <v>43</v>
      </c>
      <c r="I43" s="55"/>
      <c r="J43" s="105">
        <f>SUM(J34:J41)</f>
        <v>0</v>
      </c>
      <c r="K43" s="106"/>
      <c r="L43" s="27"/>
    </row>
    <row r="44" spans="2:12" s="1" customFormat="1" ht="14.45" customHeight="1">
      <c r="B44" s="27"/>
      <c r="L44" s="27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7"/>
      <c r="D50" s="39" t="s">
        <v>44</v>
      </c>
      <c r="E50" s="40"/>
      <c r="F50" s="40"/>
      <c r="G50" s="39" t="s">
        <v>45</v>
      </c>
      <c r="H50" s="40"/>
      <c r="I50" s="40"/>
      <c r="J50" s="40"/>
      <c r="K50" s="40"/>
      <c r="L50" s="27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7"/>
      <c r="D61" s="41" t="s">
        <v>46</v>
      </c>
      <c r="E61" s="29"/>
      <c r="F61" s="107" t="s">
        <v>47</v>
      </c>
      <c r="G61" s="41" t="s">
        <v>46</v>
      </c>
      <c r="H61" s="29"/>
      <c r="I61" s="29"/>
      <c r="J61" s="108" t="s">
        <v>47</v>
      </c>
      <c r="K61" s="29"/>
      <c r="L61" s="27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7"/>
      <c r="D65" s="39" t="s">
        <v>48</v>
      </c>
      <c r="E65" s="40"/>
      <c r="F65" s="40"/>
      <c r="G65" s="39" t="s">
        <v>49</v>
      </c>
      <c r="H65" s="40"/>
      <c r="I65" s="40"/>
      <c r="J65" s="40"/>
      <c r="K65" s="40"/>
      <c r="L65" s="27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7"/>
      <c r="D76" s="41" t="s">
        <v>46</v>
      </c>
      <c r="E76" s="29"/>
      <c r="F76" s="107" t="s">
        <v>47</v>
      </c>
      <c r="G76" s="41" t="s">
        <v>46</v>
      </c>
      <c r="H76" s="29"/>
      <c r="I76" s="29"/>
      <c r="J76" s="108" t="s">
        <v>47</v>
      </c>
      <c r="K76" s="29"/>
      <c r="L76" s="27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27"/>
    </row>
    <row r="81" spans="2:12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27"/>
    </row>
    <row r="82" spans="2:12" s="1" customFormat="1" ht="24.95" customHeight="1">
      <c r="B82" s="27"/>
      <c r="C82" s="17" t="s">
        <v>97</v>
      </c>
      <c r="L82" s="27"/>
    </row>
    <row r="83" spans="2:12" s="1" customFormat="1" ht="6.95" customHeight="1">
      <c r="B83" s="27"/>
      <c r="L83" s="27"/>
    </row>
    <row r="84" spans="2:12" s="1" customFormat="1" ht="12" customHeight="1">
      <c r="B84" s="27"/>
      <c r="C84" s="22" t="s">
        <v>13</v>
      </c>
      <c r="L84" s="27"/>
    </row>
    <row r="85" spans="2:12" s="1" customFormat="1" ht="16.5" customHeight="1">
      <c r="B85" s="27"/>
      <c r="E85" s="213" t="str">
        <f>E7</f>
        <v>Rekonštrukcia WC v DÚA - 4. Hala, areál Jurajov dvor</v>
      </c>
      <c r="F85" s="214"/>
      <c r="G85" s="214"/>
      <c r="H85" s="214"/>
      <c r="L85" s="27"/>
    </row>
    <row r="86" spans="2:12" ht="12" customHeight="1">
      <c r="B86" s="16"/>
      <c r="C86" s="22" t="s">
        <v>94</v>
      </c>
      <c r="L86" s="16"/>
    </row>
    <row r="87" spans="2:12" s="1" customFormat="1" ht="16.5" customHeight="1">
      <c r="B87" s="27"/>
      <c r="E87" s="213" t="s">
        <v>669</v>
      </c>
      <c r="F87" s="212"/>
      <c r="G87" s="212"/>
      <c r="H87" s="212"/>
      <c r="L87" s="27"/>
    </row>
    <row r="88" spans="2:12" s="1" customFormat="1" ht="12" customHeight="1">
      <c r="B88" s="27"/>
      <c r="C88" s="22" t="s">
        <v>443</v>
      </c>
      <c r="L88" s="27"/>
    </row>
    <row r="89" spans="2:12" s="1" customFormat="1" ht="16.5" customHeight="1">
      <c r="B89" s="27"/>
      <c r="E89" s="169" t="str">
        <f>E11</f>
        <v>02 - Elektroinštalácie</v>
      </c>
      <c r="F89" s="212"/>
      <c r="G89" s="212"/>
      <c r="H89" s="212"/>
      <c r="L89" s="27"/>
    </row>
    <row r="90" spans="2:12" s="1" customFormat="1" ht="6.95" customHeight="1">
      <c r="B90" s="27"/>
      <c r="L90" s="27"/>
    </row>
    <row r="91" spans="2:12" s="1" customFormat="1" ht="12" customHeight="1">
      <c r="B91" s="27"/>
      <c r="C91" s="22" t="s">
        <v>17</v>
      </c>
      <c r="F91" s="20" t="str">
        <f>F14</f>
        <v xml:space="preserve"> </v>
      </c>
      <c r="I91" s="22" t="s">
        <v>19</v>
      </c>
      <c r="J91" s="50" t="str">
        <f>IF(J14="","",J14)</f>
        <v>7. 12. 2023</v>
      </c>
      <c r="L91" s="27"/>
    </row>
    <row r="92" spans="2:12" s="1" customFormat="1" ht="6.95" customHeight="1">
      <c r="B92" s="27"/>
      <c r="L92" s="27"/>
    </row>
    <row r="93" spans="2:12" s="1" customFormat="1" ht="15.2" customHeight="1">
      <c r="B93" s="27"/>
      <c r="C93" s="22" t="s">
        <v>21</v>
      </c>
      <c r="F93" s="20" t="str">
        <f>E17</f>
        <v xml:space="preserve"> </v>
      </c>
      <c r="I93" s="22" t="s">
        <v>25</v>
      </c>
      <c r="J93" s="23" t="str">
        <f>E23</f>
        <v xml:space="preserve"> </v>
      </c>
      <c r="L93" s="27"/>
    </row>
    <row r="94" spans="2:12" s="1" customFormat="1" ht="15.2" customHeight="1">
      <c r="B94" s="27"/>
      <c r="C94" s="22" t="s">
        <v>24</v>
      </c>
      <c r="F94" s="20" t="str">
        <f>IF(E20="","",E20)</f>
        <v xml:space="preserve"> </v>
      </c>
      <c r="I94" s="22" t="s">
        <v>27</v>
      </c>
      <c r="J94" s="23" t="str">
        <f>E26</f>
        <v xml:space="preserve"> </v>
      </c>
      <c r="L94" s="27"/>
    </row>
    <row r="95" spans="2:12" s="1" customFormat="1" ht="10.35" customHeight="1">
      <c r="B95" s="27"/>
      <c r="L95" s="27"/>
    </row>
    <row r="96" spans="2:12" s="1" customFormat="1" ht="29.25" customHeight="1">
      <c r="B96" s="27"/>
      <c r="C96" s="109" t="s">
        <v>98</v>
      </c>
      <c r="D96" s="93"/>
      <c r="E96" s="93"/>
      <c r="F96" s="93"/>
      <c r="G96" s="93"/>
      <c r="H96" s="93"/>
      <c r="I96" s="93"/>
      <c r="J96" s="110" t="s">
        <v>99</v>
      </c>
      <c r="K96" s="93"/>
      <c r="L96" s="27"/>
    </row>
    <row r="97" spans="2:47" s="1" customFormat="1" ht="10.35" customHeight="1">
      <c r="B97" s="27"/>
      <c r="L97" s="27"/>
    </row>
    <row r="98" spans="2:47" s="1" customFormat="1" ht="22.9" customHeight="1">
      <c r="B98" s="27"/>
      <c r="C98" s="111" t="s">
        <v>100</v>
      </c>
      <c r="J98" s="64">
        <f>J126</f>
        <v>0</v>
      </c>
      <c r="L98" s="27"/>
      <c r="AU98" s="13" t="s">
        <v>101</v>
      </c>
    </row>
    <row r="99" spans="2:47" s="8" customFormat="1" ht="24.95" customHeight="1">
      <c r="B99" s="112"/>
      <c r="D99" s="113" t="s">
        <v>548</v>
      </c>
      <c r="E99" s="114"/>
      <c r="F99" s="114"/>
      <c r="G99" s="114"/>
      <c r="H99" s="114"/>
      <c r="I99" s="114"/>
      <c r="J99" s="115">
        <f>J127</f>
        <v>0</v>
      </c>
      <c r="L99" s="112"/>
    </row>
    <row r="100" spans="2:47" s="8" customFormat="1" ht="24.95" customHeight="1">
      <c r="B100" s="112"/>
      <c r="D100" s="113" t="s">
        <v>549</v>
      </c>
      <c r="E100" s="114"/>
      <c r="F100" s="114"/>
      <c r="G100" s="114"/>
      <c r="H100" s="114"/>
      <c r="I100" s="114"/>
      <c r="J100" s="115">
        <f>J136</f>
        <v>0</v>
      </c>
      <c r="L100" s="112"/>
    </row>
    <row r="101" spans="2:47" s="1" customFormat="1" ht="21.75" customHeight="1">
      <c r="B101" s="27"/>
      <c r="L101" s="27"/>
    </row>
    <row r="102" spans="2:47" s="1" customFormat="1" ht="6.95" customHeight="1">
      <c r="B102" s="27"/>
      <c r="L102" s="27"/>
    </row>
    <row r="103" spans="2:47" s="1" customFormat="1" ht="29.25" customHeight="1">
      <c r="B103" s="27"/>
      <c r="C103" s="111" t="s">
        <v>118</v>
      </c>
      <c r="J103" s="120">
        <v>0</v>
      </c>
      <c r="L103" s="27"/>
      <c r="N103" s="121" t="s">
        <v>35</v>
      </c>
    </row>
    <row r="104" spans="2:47" s="1" customFormat="1" ht="18" customHeight="1">
      <c r="B104" s="27"/>
      <c r="L104" s="27"/>
    </row>
    <row r="105" spans="2:47" s="1" customFormat="1" ht="29.25" customHeight="1">
      <c r="B105" s="27"/>
      <c r="C105" s="92" t="s">
        <v>92</v>
      </c>
      <c r="D105" s="93"/>
      <c r="E105" s="93"/>
      <c r="F105" s="93"/>
      <c r="G105" s="93"/>
      <c r="H105" s="93"/>
      <c r="I105" s="93"/>
      <c r="J105" s="94">
        <f>ROUND(J98+J103,2)</f>
        <v>0</v>
      </c>
      <c r="K105" s="93"/>
      <c r="L105" s="27"/>
    </row>
    <row r="106" spans="2:47" s="1" customFormat="1" ht="6.95" customHeight="1"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27"/>
    </row>
    <row r="110" spans="2:47" s="1" customFormat="1" ht="6.95" customHeight="1"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27"/>
    </row>
    <row r="111" spans="2:47" s="1" customFormat="1" ht="24.95" customHeight="1">
      <c r="B111" s="27"/>
      <c r="C111" s="17" t="s">
        <v>119</v>
      </c>
      <c r="L111" s="27"/>
    </row>
    <row r="112" spans="2:47" s="1" customFormat="1" ht="6.95" customHeight="1">
      <c r="B112" s="27"/>
      <c r="L112" s="27"/>
    </row>
    <row r="113" spans="2:65" s="1" customFormat="1" ht="12" customHeight="1">
      <c r="B113" s="27"/>
      <c r="C113" s="22" t="s">
        <v>13</v>
      </c>
      <c r="L113" s="27"/>
    </row>
    <row r="114" spans="2:65" s="1" customFormat="1" ht="16.5" customHeight="1">
      <c r="B114" s="27"/>
      <c r="E114" s="213" t="str">
        <f>E7</f>
        <v>Rekonštrukcia WC v DÚA - 4. Hala, areál Jurajov dvor</v>
      </c>
      <c r="F114" s="214"/>
      <c r="G114" s="214"/>
      <c r="H114" s="214"/>
      <c r="L114" s="27"/>
    </row>
    <row r="115" spans="2:65" ht="12" customHeight="1">
      <c r="B115" s="16"/>
      <c r="C115" s="22" t="s">
        <v>94</v>
      </c>
      <c r="L115" s="16"/>
    </row>
    <row r="116" spans="2:65" s="1" customFormat="1" ht="16.5" customHeight="1">
      <c r="B116" s="27"/>
      <c r="E116" s="213" t="s">
        <v>669</v>
      </c>
      <c r="F116" s="212"/>
      <c r="G116" s="212"/>
      <c r="H116" s="212"/>
      <c r="L116" s="27"/>
    </row>
    <row r="117" spans="2:65" s="1" customFormat="1" ht="12" customHeight="1">
      <c r="B117" s="27"/>
      <c r="C117" s="22" t="s">
        <v>443</v>
      </c>
      <c r="L117" s="27"/>
    </row>
    <row r="118" spans="2:65" s="1" customFormat="1" ht="16.5" customHeight="1">
      <c r="B118" s="27"/>
      <c r="E118" s="169" t="str">
        <f>E11</f>
        <v>02 - Elektroinštalácie</v>
      </c>
      <c r="F118" s="212"/>
      <c r="G118" s="212"/>
      <c r="H118" s="212"/>
      <c r="L118" s="27"/>
    </row>
    <row r="119" spans="2:65" s="1" customFormat="1" ht="6.95" customHeight="1">
      <c r="B119" s="27"/>
      <c r="L119" s="27"/>
    </row>
    <row r="120" spans="2:65" s="1" customFormat="1" ht="12" customHeight="1">
      <c r="B120" s="27"/>
      <c r="C120" s="22" t="s">
        <v>17</v>
      </c>
      <c r="F120" s="20" t="str">
        <f>F14</f>
        <v xml:space="preserve"> </v>
      </c>
      <c r="I120" s="22" t="s">
        <v>19</v>
      </c>
      <c r="J120" s="50" t="str">
        <f>IF(J14="","",J14)</f>
        <v>7. 12. 2023</v>
      </c>
      <c r="L120" s="27"/>
    </row>
    <row r="121" spans="2:65" s="1" customFormat="1" ht="6.95" customHeight="1">
      <c r="B121" s="27"/>
      <c r="L121" s="27"/>
    </row>
    <row r="122" spans="2:65" s="1" customFormat="1" ht="15.2" customHeight="1">
      <c r="B122" s="27"/>
      <c r="C122" s="22" t="s">
        <v>21</v>
      </c>
      <c r="F122" s="20" t="str">
        <f>E17</f>
        <v xml:space="preserve"> </v>
      </c>
      <c r="I122" s="22" t="s">
        <v>25</v>
      </c>
      <c r="J122" s="23" t="str">
        <f>E23</f>
        <v xml:space="preserve"> </v>
      </c>
      <c r="L122" s="27"/>
    </row>
    <row r="123" spans="2:65" s="1" customFormat="1" ht="15.2" customHeight="1">
      <c r="B123" s="27"/>
      <c r="C123" s="22" t="s">
        <v>24</v>
      </c>
      <c r="F123" s="20" t="str">
        <f>IF(E20="","",E20)</f>
        <v xml:space="preserve"> </v>
      </c>
      <c r="I123" s="22" t="s">
        <v>27</v>
      </c>
      <c r="J123" s="23" t="str">
        <f>E26</f>
        <v xml:space="preserve"> </v>
      </c>
      <c r="L123" s="27"/>
    </row>
    <row r="124" spans="2:65" s="1" customFormat="1" ht="10.35" customHeight="1">
      <c r="B124" s="27"/>
      <c r="L124" s="27"/>
    </row>
    <row r="125" spans="2:65" s="10" customFormat="1" ht="29.25" customHeight="1">
      <c r="B125" s="122"/>
      <c r="C125" s="123" t="s">
        <v>120</v>
      </c>
      <c r="D125" s="124" t="s">
        <v>56</v>
      </c>
      <c r="E125" s="124" t="s">
        <v>52</v>
      </c>
      <c r="F125" s="124" t="s">
        <v>53</v>
      </c>
      <c r="G125" s="124" t="s">
        <v>121</v>
      </c>
      <c r="H125" s="124" t="s">
        <v>122</v>
      </c>
      <c r="I125" s="124" t="s">
        <v>123</v>
      </c>
      <c r="J125" s="125" t="s">
        <v>99</v>
      </c>
      <c r="K125" s="126" t="s">
        <v>124</v>
      </c>
      <c r="L125" s="122"/>
      <c r="M125" s="57" t="s">
        <v>1</v>
      </c>
      <c r="N125" s="58" t="s">
        <v>35</v>
      </c>
      <c r="O125" s="58" t="s">
        <v>125</v>
      </c>
      <c r="P125" s="58" t="s">
        <v>126</v>
      </c>
      <c r="Q125" s="58" t="s">
        <v>127</v>
      </c>
      <c r="R125" s="58" t="s">
        <v>128</v>
      </c>
      <c r="S125" s="58" t="s">
        <v>129</v>
      </c>
      <c r="T125" s="59" t="s">
        <v>130</v>
      </c>
    </row>
    <row r="126" spans="2:65" s="1" customFormat="1" ht="22.9" customHeight="1">
      <c r="B126" s="27"/>
      <c r="C126" s="62" t="s">
        <v>95</v>
      </c>
      <c r="J126" s="127">
        <f>BK126</f>
        <v>0</v>
      </c>
      <c r="L126" s="27"/>
      <c r="M126" s="60"/>
      <c r="N126" s="51"/>
      <c r="O126" s="51"/>
      <c r="P126" s="128">
        <f>P127+P136</f>
        <v>0</v>
      </c>
      <c r="Q126" s="51"/>
      <c r="R126" s="128">
        <f>R127+R136</f>
        <v>0</v>
      </c>
      <c r="S126" s="51"/>
      <c r="T126" s="129">
        <f>T127+T136</f>
        <v>0</v>
      </c>
      <c r="AT126" s="13" t="s">
        <v>70</v>
      </c>
      <c r="AU126" s="13" t="s">
        <v>101</v>
      </c>
      <c r="BK126" s="130">
        <f>BK127+BK136</f>
        <v>0</v>
      </c>
    </row>
    <row r="127" spans="2:65" s="11" customFormat="1" ht="25.9" customHeight="1">
      <c r="B127" s="131"/>
      <c r="D127" s="132" t="s">
        <v>70</v>
      </c>
      <c r="E127" s="133" t="s">
        <v>172</v>
      </c>
      <c r="F127" s="133" t="s">
        <v>550</v>
      </c>
      <c r="J127" s="134">
        <f>BK127</f>
        <v>0</v>
      </c>
      <c r="L127" s="131"/>
      <c r="M127" s="135"/>
      <c r="P127" s="136">
        <f>SUM(P128:P135)</f>
        <v>0</v>
      </c>
      <c r="R127" s="136">
        <f>SUM(R128:R135)</f>
        <v>0</v>
      </c>
      <c r="T127" s="137">
        <f>SUM(T128:T135)</f>
        <v>0</v>
      </c>
      <c r="AR127" s="132" t="s">
        <v>78</v>
      </c>
      <c r="AT127" s="138" t="s">
        <v>70</v>
      </c>
      <c r="AU127" s="138" t="s">
        <v>71</v>
      </c>
      <c r="AY127" s="132" t="s">
        <v>133</v>
      </c>
      <c r="BK127" s="139">
        <f>SUM(BK128:BK135)</f>
        <v>0</v>
      </c>
    </row>
    <row r="128" spans="2:65" s="1" customFormat="1" ht="24.2" customHeight="1">
      <c r="B128" s="142"/>
      <c r="C128" s="143" t="s">
        <v>78</v>
      </c>
      <c r="D128" s="143" t="s">
        <v>136</v>
      </c>
      <c r="E128" s="144" t="s">
        <v>551</v>
      </c>
      <c r="F128" s="145" t="s">
        <v>552</v>
      </c>
      <c r="G128" s="146" t="s">
        <v>144</v>
      </c>
      <c r="H128" s="147">
        <v>0.5</v>
      </c>
      <c r="I128" s="148"/>
      <c r="J128" s="148">
        <f t="shared" ref="J128:J135" si="0">ROUND(I128*H128,2)</f>
        <v>0</v>
      </c>
      <c r="K128" s="149"/>
      <c r="L128" s="27"/>
      <c r="M128" s="150" t="s">
        <v>1</v>
      </c>
      <c r="N128" s="121" t="s">
        <v>37</v>
      </c>
      <c r="O128" s="151">
        <v>0</v>
      </c>
      <c r="P128" s="151">
        <f t="shared" ref="P128:P135" si="1">O128*H128</f>
        <v>0</v>
      </c>
      <c r="Q128" s="151">
        <v>0</v>
      </c>
      <c r="R128" s="151">
        <f t="shared" ref="R128:R135" si="2">Q128*H128</f>
        <v>0</v>
      </c>
      <c r="S128" s="151">
        <v>0</v>
      </c>
      <c r="T128" s="152">
        <f t="shared" ref="T128:T135" si="3">S128*H128</f>
        <v>0</v>
      </c>
      <c r="AR128" s="153" t="s">
        <v>140</v>
      </c>
      <c r="AT128" s="153" t="s">
        <v>136</v>
      </c>
      <c r="AU128" s="153" t="s">
        <v>78</v>
      </c>
      <c r="AY128" s="13" t="s">
        <v>133</v>
      </c>
      <c r="BE128" s="154">
        <f t="shared" ref="BE128:BE135" si="4">IF(N128="základná",J128,0)</f>
        <v>0</v>
      </c>
      <c r="BF128" s="154">
        <f t="shared" ref="BF128:BF135" si="5">IF(N128="znížená",J128,0)</f>
        <v>0</v>
      </c>
      <c r="BG128" s="154">
        <f t="shared" ref="BG128:BG135" si="6">IF(N128="zákl. prenesená",J128,0)</f>
        <v>0</v>
      </c>
      <c r="BH128" s="154">
        <f t="shared" ref="BH128:BH135" si="7">IF(N128="zníž. prenesená",J128,0)</f>
        <v>0</v>
      </c>
      <c r="BI128" s="154">
        <f t="shared" ref="BI128:BI135" si="8">IF(N128="nulová",J128,0)</f>
        <v>0</v>
      </c>
      <c r="BJ128" s="13" t="s">
        <v>82</v>
      </c>
      <c r="BK128" s="154">
        <f t="shared" ref="BK128:BK135" si="9">ROUND(I128*H128,2)</f>
        <v>0</v>
      </c>
      <c r="BL128" s="13" t="s">
        <v>140</v>
      </c>
      <c r="BM128" s="153" t="s">
        <v>82</v>
      </c>
    </row>
    <row r="129" spans="2:65" s="1" customFormat="1" ht="24.2" customHeight="1">
      <c r="B129" s="142"/>
      <c r="C129" s="143" t="s">
        <v>82</v>
      </c>
      <c r="D129" s="143" t="s">
        <v>136</v>
      </c>
      <c r="E129" s="144" t="s">
        <v>553</v>
      </c>
      <c r="F129" s="145" t="s">
        <v>554</v>
      </c>
      <c r="G129" s="146" t="s">
        <v>555</v>
      </c>
      <c r="H129" s="147">
        <v>3</v>
      </c>
      <c r="I129" s="148"/>
      <c r="J129" s="148">
        <f t="shared" si="0"/>
        <v>0</v>
      </c>
      <c r="K129" s="149"/>
      <c r="L129" s="27"/>
      <c r="M129" s="150" t="s">
        <v>1</v>
      </c>
      <c r="N129" s="121" t="s">
        <v>37</v>
      </c>
      <c r="O129" s="151">
        <v>0</v>
      </c>
      <c r="P129" s="151">
        <f t="shared" si="1"/>
        <v>0</v>
      </c>
      <c r="Q129" s="151">
        <v>0</v>
      </c>
      <c r="R129" s="151">
        <f t="shared" si="2"/>
        <v>0</v>
      </c>
      <c r="S129" s="151">
        <v>0</v>
      </c>
      <c r="T129" s="152">
        <f t="shared" si="3"/>
        <v>0</v>
      </c>
      <c r="AR129" s="153" t="s">
        <v>140</v>
      </c>
      <c r="AT129" s="153" t="s">
        <v>136</v>
      </c>
      <c r="AU129" s="153" t="s">
        <v>78</v>
      </c>
      <c r="AY129" s="13" t="s">
        <v>133</v>
      </c>
      <c r="BE129" s="154">
        <f t="shared" si="4"/>
        <v>0</v>
      </c>
      <c r="BF129" s="154">
        <f t="shared" si="5"/>
        <v>0</v>
      </c>
      <c r="BG129" s="154">
        <f t="shared" si="6"/>
        <v>0</v>
      </c>
      <c r="BH129" s="154">
        <f t="shared" si="7"/>
        <v>0</v>
      </c>
      <c r="BI129" s="154">
        <f t="shared" si="8"/>
        <v>0</v>
      </c>
      <c r="BJ129" s="13" t="s">
        <v>82</v>
      </c>
      <c r="BK129" s="154">
        <f t="shared" si="9"/>
        <v>0</v>
      </c>
      <c r="BL129" s="13" t="s">
        <v>140</v>
      </c>
      <c r="BM129" s="153" t="s">
        <v>140</v>
      </c>
    </row>
    <row r="130" spans="2:65" s="1" customFormat="1" ht="24.2" customHeight="1">
      <c r="B130" s="142"/>
      <c r="C130" s="143" t="s">
        <v>146</v>
      </c>
      <c r="D130" s="143" t="s">
        <v>136</v>
      </c>
      <c r="E130" s="144" t="s">
        <v>556</v>
      </c>
      <c r="F130" s="145" t="s">
        <v>557</v>
      </c>
      <c r="G130" s="146" t="s">
        <v>555</v>
      </c>
      <c r="H130" s="147">
        <v>2</v>
      </c>
      <c r="I130" s="148"/>
      <c r="J130" s="148">
        <f t="shared" si="0"/>
        <v>0</v>
      </c>
      <c r="K130" s="149"/>
      <c r="L130" s="27"/>
      <c r="M130" s="150" t="s">
        <v>1</v>
      </c>
      <c r="N130" s="121" t="s">
        <v>37</v>
      </c>
      <c r="O130" s="151">
        <v>0</v>
      </c>
      <c r="P130" s="151">
        <f t="shared" si="1"/>
        <v>0</v>
      </c>
      <c r="Q130" s="151">
        <v>0</v>
      </c>
      <c r="R130" s="151">
        <f t="shared" si="2"/>
        <v>0</v>
      </c>
      <c r="S130" s="151">
        <v>0</v>
      </c>
      <c r="T130" s="152">
        <f t="shared" si="3"/>
        <v>0</v>
      </c>
      <c r="AR130" s="153" t="s">
        <v>140</v>
      </c>
      <c r="AT130" s="153" t="s">
        <v>136</v>
      </c>
      <c r="AU130" s="153" t="s">
        <v>78</v>
      </c>
      <c r="AY130" s="13" t="s">
        <v>133</v>
      </c>
      <c r="BE130" s="154">
        <f t="shared" si="4"/>
        <v>0</v>
      </c>
      <c r="BF130" s="154">
        <f t="shared" si="5"/>
        <v>0</v>
      </c>
      <c r="BG130" s="154">
        <f t="shared" si="6"/>
        <v>0</v>
      </c>
      <c r="BH130" s="154">
        <f t="shared" si="7"/>
        <v>0</v>
      </c>
      <c r="BI130" s="154">
        <f t="shared" si="8"/>
        <v>0</v>
      </c>
      <c r="BJ130" s="13" t="s">
        <v>82</v>
      </c>
      <c r="BK130" s="154">
        <f t="shared" si="9"/>
        <v>0</v>
      </c>
      <c r="BL130" s="13" t="s">
        <v>140</v>
      </c>
      <c r="BM130" s="153" t="s">
        <v>134</v>
      </c>
    </row>
    <row r="131" spans="2:65" s="1" customFormat="1" ht="24.2" customHeight="1">
      <c r="B131" s="142"/>
      <c r="C131" s="143" t="s">
        <v>140</v>
      </c>
      <c r="D131" s="143" t="s">
        <v>136</v>
      </c>
      <c r="E131" s="144" t="s">
        <v>558</v>
      </c>
      <c r="F131" s="145" t="s">
        <v>559</v>
      </c>
      <c r="G131" s="146" t="s">
        <v>555</v>
      </c>
      <c r="H131" s="147">
        <v>7</v>
      </c>
      <c r="I131" s="148"/>
      <c r="J131" s="148">
        <f t="shared" si="0"/>
        <v>0</v>
      </c>
      <c r="K131" s="149"/>
      <c r="L131" s="27"/>
      <c r="M131" s="150" t="s">
        <v>1</v>
      </c>
      <c r="N131" s="121" t="s">
        <v>37</v>
      </c>
      <c r="O131" s="151">
        <v>0</v>
      </c>
      <c r="P131" s="151">
        <f t="shared" si="1"/>
        <v>0</v>
      </c>
      <c r="Q131" s="151">
        <v>0</v>
      </c>
      <c r="R131" s="151">
        <f t="shared" si="2"/>
        <v>0</v>
      </c>
      <c r="S131" s="151">
        <v>0</v>
      </c>
      <c r="T131" s="152">
        <f t="shared" si="3"/>
        <v>0</v>
      </c>
      <c r="AR131" s="153" t="s">
        <v>140</v>
      </c>
      <c r="AT131" s="153" t="s">
        <v>136</v>
      </c>
      <c r="AU131" s="153" t="s">
        <v>78</v>
      </c>
      <c r="AY131" s="13" t="s">
        <v>133</v>
      </c>
      <c r="BE131" s="154">
        <f t="shared" si="4"/>
        <v>0</v>
      </c>
      <c r="BF131" s="154">
        <f t="shared" si="5"/>
        <v>0</v>
      </c>
      <c r="BG131" s="154">
        <f t="shared" si="6"/>
        <v>0</v>
      </c>
      <c r="BH131" s="154">
        <f t="shared" si="7"/>
        <v>0</v>
      </c>
      <c r="BI131" s="154">
        <f t="shared" si="8"/>
        <v>0</v>
      </c>
      <c r="BJ131" s="13" t="s">
        <v>82</v>
      </c>
      <c r="BK131" s="154">
        <f t="shared" si="9"/>
        <v>0</v>
      </c>
      <c r="BL131" s="13" t="s">
        <v>140</v>
      </c>
      <c r="BM131" s="153" t="s">
        <v>167</v>
      </c>
    </row>
    <row r="132" spans="2:65" s="1" customFormat="1" ht="21.75" customHeight="1">
      <c r="B132" s="142"/>
      <c r="C132" s="143" t="s">
        <v>154</v>
      </c>
      <c r="D132" s="143" t="s">
        <v>136</v>
      </c>
      <c r="E132" s="144" t="s">
        <v>560</v>
      </c>
      <c r="F132" s="145" t="s">
        <v>561</v>
      </c>
      <c r="G132" s="146" t="s">
        <v>139</v>
      </c>
      <c r="H132" s="147">
        <v>20</v>
      </c>
      <c r="I132" s="148"/>
      <c r="J132" s="148">
        <f t="shared" si="0"/>
        <v>0</v>
      </c>
      <c r="K132" s="149"/>
      <c r="L132" s="27"/>
      <c r="M132" s="150" t="s">
        <v>1</v>
      </c>
      <c r="N132" s="121" t="s">
        <v>37</v>
      </c>
      <c r="O132" s="151">
        <v>0</v>
      </c>
      <c r="P132" s="151">
        <f t="shared" si="1"/>
        <v>0</v>
      </c>
      <c r="Q132" s="151">
        <v>0</v>
      </c>
      <c r="R132" s="151">
        <f t="shared" si="2"/>
        <v>0</v>
      </c>
      <c r="S132" s="151">
        <v>0</v>
      </c>
      <c r="T132" s="152">
        <f t="shared" si="3"/>
        <v>0</v>
      </c>
      <c r="AR132" s="153" t="s">
        <v>140</v>
      </c>
      <c r="AT132" s="153" t="s">
        <v>136</v>
      </c>
      <c r="AU132" s="153" t="s">
        <v>78</v>
      </c>
      <c r="AY132" s="13" t="s">
        <v>133</v>
      </c>
      <c r="BE132" s="154">
        <f t="shared" si="4"/>
        <v>0</v>
      </c>
      <c r="BF132" s="154">
        <f t="shared" si="5"/>
        <v>0</v>
      </c>
      <c r="BG132" s="154">
        <f t="shared" si="6"/>
        <v>0</v>
      </c>
      <c r="BH132" s="154">
        <f t="shared" si="7"/>
        <v>0</v>
      </c>
      <c r="BI132" s="154">
        <f t="shared" si="8"/>
        <v>0</v>
      </c>
      <c r="BJ132" s="13" t="s">
        <v>82</v>
      </c>
      <c r="BK132" s="154">
        <f t="shared" si="9"/>
        <v>0</v>
      </c>
      <c r="BL132" s="13" t="s">
        <v>140</v>
      </c>
      <c r="BM132" s="153" t="s">
        <v>177</v>
      </c>
    </row>
    <row r="133" spans="2:65" s="1" customFormat="1" ht="16.5" customHeight="1">
      <c r="B133" s="142"/>
      <c r="C133" s="143" t="s">
        <v>134</v>
      </c>
      <c r="D133" s="143" t="s">
        <v>136</v>
      </c>
      <c r="E133" s="144" t="s">
        <v>423</v>
      </c>
      <c r="F133" s="145" t="s">
        <v>562</v>
      </c>
      <c r="G133" s="146" t="s">
        <v>428</v>
      </c>
      <c r="H133" s="147">
        <v>1</v>
      </c>
      <c r="I133" s="148"/>
      <c r="J133" s="148">
        <f t="shared" si="0"/>
        <v>0</v>
      </c>
      <c r="K133" s="149"/>
      <c r="L133" s="27"/>
      <c r="M133" s="150" t="s">
        <v>1</v>
      </c>
      <c r="N133" s="121" t="s">
        <v>37</v>
      </c>
      <c r="O133" s="151">
        <v>0</v>
      </c>
      <c r="P133" s="151">
        <f t="shared" si="1"/>
        <v>0</v>
      </c>
      <c r="Q133" s="151">
        <v>0</v>
      </c>
      <c r="R133" s="151">
        <f t="shared" si="2"/>
        <v>0</v>
      </c>
      <c r="S133" s="151">
        <v>0</v>
      </c>
      <c r="T133" s="152">
        <f t="shared" si="3"/>
        <v>0</v>
      </c>
      <c r="AR133" s="153" t="s">
        <v>140</v>
      </c>
      <c r="AT133" s="153" t="s">
        <v>136</v>
      </c>
      <c r="AU133" s="153" t="s">
        <v>78</v>
      </c>
      <c r="AY133" s="13" t="s">
        <v>133</v>
      </c>
      <c r="BE133" s="154">
        <f t="shared" si="4"/>
        <v>0</v>
      </c>
      <c r="BF133" s="154">
        <f t="shared" si="5"/>
        <v>0</v>
      </c>
      <c r="BG133" s="154">
        <f t="shared" si="6"/>
        <v>0</v>
      </c>
      <c r="BH133" s="154">
        <f t="shared" si="7"/>
        <v>0</v>
      </c>
      <c r="BI133" s="154">
        <f t="shared" si="8"/>
        <v>0</v>
      </c>
      <c r="BJ133" s="13" t="s">
        <v>82</v>
      </c>
      <c r="BK133" s="154">
        <f t="shared" si="9"/>
        <v>0</v>
      </c>
      <c r="BL133" s="13" t="s">
        <v>140</v>
      </c>
      <c r="BM133" s="153" t="s">
        <v>185</v>
      </c>
    </row>
    <row r="134" spans="2:65" s="1" customFormat="1" ht="16.5" customHeight="1">
      <c r="B134" s="142"/>
      <c r="C134" s="143" t="s">
        <v>162</v>
      </c>
      <c r="D134" s="143" t="s">
        <v>136</v>
      </c>
      <c r="E134" s="144" t="s">
        <v>563</v>
      </c>
      <c r="F134" s="145" t="s">
        <v>564</v>
      </c>
      <c r="G134" s="146" t="s">
        <v>269</v>
      </c>
      <c r="H134" s="147">
        <v>1.0720000000000001</v>
      </c>
      <c r="I134" s="148"/>
      <c r="J134" s="148">
        <f t="shared" si="0"/>
        <v>0</v>
      </c>
      <c r="K134" s="149"/>
      <c r="L134" s="27"/>
      <c r="M134" s="150" t="s">
        <v>1</v>
      </c>
      <c r="N134" s="121" t="s">
        <v>37</v>
      </c>
      <c r="O134" s="151">
        <v>0</v>
      </c>
      <c r="P134" s="151">
        <f t="shared" si="1"/>
        <v>0</v>
      </c>
      <c r="Q134" s="151">
        <v>0</v>
      </c>
      <c r="R134" s="151">
        <f t="shared" si="2"/>
        <v>0</v>
      </c>
      <c r="S134" s="151">
        <v>0</v>
      </c>
      <c r="T134" s="152">
        <f t="shared" si="3"/>
        <v>0</v>
      </c>
      <c r="AR134" s="153" t="s">
        <v>140</v>
      </c>
      <c r="AT134" s="153" t="s">
        <v>136</v>
      </c>
      <c r="AU134" s="153" t="s">
        <v>78</v>
      </c>
      <c r="AY134" s="13" t="s">
        <v>133</v>
      </c>
      <c r="BE134" s="154">
        <f t="shared" si="4"/>
        <v>0</v>
      </c>
      <c r="BF134" s="154">
        <f t="shared" si="5"/>
        <v>0</v>
      </c>
      <c r="BG134" s="154">
        <f t="shared" si="6"/>
        <v>0</v>
      </c>
      <c r="BH134" s="154">
        <f t="shared" si="7"/>
        <v>0</v>
      </c>
      <c r="BI134" s="154">
        <f t="shared" si="8"/>
        <v>0</v>
      </c>
      <c r="BJ134" s="13" t="s">
        <v>82</v>
      </c>
      <c r="BK134" s="154">
        <f t="shared" si="9"/>
        <v>0</v>
      </c>
      <c r="BL134" s="13" t="s">
        <v>140</v>
      </c>
      <c r="BM134" s="153" t="s">
        <v>193</v>
      </c>
    </row>
    <row r="135" spans="2:65" s="1" customFormat="1" ht="16.5" customHeight="1">
      <c r="B135" s="142"/>
      <c r="C135" s="143" t="s">
        <v>167</v>
      </c>
      <c r="D135" s="143" t="s">
        <v>136</v>
      </c>
      <c r="E135" s="144" t="s">
        <v>565</v>
      </c>
      <c r="F135" s="145" t="s">
        <v>566</v>
      </c>
      <c r="G135" s="146" t="s">
        <v>269</v>
      </c>
      <c r="H135" s="147">
        <v>1.0720000000000001</v>
      </c>
      <c r="I135" s="148"/>
      <c r="J135" s="148">
        <f t="shared" si="0"/>
        <v>0</v>
      </c>
      <c r="K135" s="149"/>
      <c r="L135" s="27"/>
      <c r="M135" s="150" t="s">
        <v>1</v>
      </c>
      <c r="N135" s="121" t="s">
        <v>37</v>
      </c>
      <c r="O135" s="151">
        <v>0</v>
      </c>
      <c r="P135" s="151">
        <f t="shared" si="1"/>
        <v>0</v>
      </c>
      <c r="Q135" s="151">
        <v>0</v>
      </c>
      <c r="R135" s="151">
        <f t="shared" si="2"/>
        <v>0</v>
      </c>
      <c r="S135" s="151">
        <v>0</v>
      </c>
      <c r="T135" s="152">
        <f t="shared" si="3"/>
        <v>0</v>
      </c>
      <c r="AR135" s="153" t="s">
        <v>140</v>
      </c>
      <c r="AT135" s="153" t="s">
        <v>136</v>
      </c>
      <c r="AU135" s="153" t="s">
        <v>78</v>
      </c>
      <c r="AY135" s="13" t="s">
        <v>133</v>
      </c>
      <c r="BE135" s="154">
        <f t="shared" si="4"/>
        <v>0</v>
      </c>
      <c r="BF135" s="154">
        <f t="shared" si="5"/>
        <v>0</v>
      </c>
      <c r="BG135" s="154">
        <f t="shared" si="6"/>
        <v>0</v>
      </c>
      <c r="BH135" s="154">
        <f t="shared" si="7"/>
        <v>0</v>
      </c>
      <c r="BI135" s="154">
        <f t="shared" si="8"/>
        <v>0</v>
      </c>
      <c r="BJ135" s="13" t="s">
        <v>82</v>
      </c>
      <c r="BK135" s="154">
        <f t="shared" si="9"/>
        <v>0</v>
      </c>
      <c r="BL135" s="13" t="s">
        <v>140</v>
      </c>
      <c r="BM135" s="153" t="s">
        <v>157</v>
      </c>
    </row>
    <row r="136" spans="2:65" s="11" customFormat="1" ht="25.9" customHeight="1">
      <c r="B136" s="131"/>
      <c r="D136" s="132" t="s">
        <v>70</v>
      </c>
      <c r="E136" s="133" t="s">
        <v>567</v>
      </c>
      <c r="F136" s="133" t="s">
        <v>568</v>
      </c>
      <c r="J136" s="134">
        <f>BK136</f>
        <v>0</v>
      </c>
      <c r="L136" s="131"/>
      <c r="M136" s="135"/>
      <c r="P136" s="136">
        <f>SUM(P137:P182)</f>
        <v>0</v>
      </c>
      <c r="R136" s="136">
        <f>SUM(R137:R182)</f>
        <v>0</v>
      </c>
      <c r="T136" s="137">
        <f>SUM(T137:T182)</f>
        <v>0</v>
      </c>
      <c r="AR136" s="132" t="s">
        <v>146</v>
      </c>
      <c r="AT136" s="138" t="s">
        <v>70</v>
      </c>
      <c r="AU136" s="138" t="s">
        <v>71</v>
      </c>
      <c r="AY136" s="132" t="s">
        <v>133</v>
      </c>
      <c r="BK136" s="139">
        <f>SUM(BK137:BK182)</f>
        <v>0</v>
      </c>
    </row>
    <row r="137" spans="2:65" s="1" customFormat="1" ht="37.9" customHeight="1">
      <c r="B137" s="142"/>
      <c r="C137" s="143" t="s">
        <v>172</v>
      </c>
      <c r="D137" s="143" t="s">
        <v>136</v>
      </c>
      <c r="E137" s="144" t="s">
        <v>569</v>
      </c>
      <c r="F137" s="145" t="s">
        <v>570</v>
      </c>
      <c r="G137" s="146" t="s">
        <v>165</v>
      </c>
      <c r="H137" s="147">
        <v>2</v>
      </c>
      <c r="I137" s="148"/>
      <c r="J137" s="148">
        <f t="shared" ref="J137:J182" si="10">ROUND(I137*H137,2)</f>
        <v>0</v>
      </c>
      <c r="K137" s="149"/>
      <c r="L137" s="27"/>
      <c r="M137" s="150" t="s">
        <v>1</v>
      </c>
      <c r="N137" s="121" t="s">
        <v>37</v>
      </c>
      <c r="O137" s="151">
        <v>0</v>
      </c>
      <c r="P137" s="151">
        <f t="shared" ref="P137:P182" si="11">O137*H137</f>
        <v>0</v>
      </c>
      <c r="Q137" s="151">
        <v>0</v>
      </c>
      <c r="R137" s="151">
        <f t="shared" ref="R137:R182" si="12">Q137*H137</f>
        <v>0</v>
      </c>
      <c r="S137" s="151">
        <v>0</v>
      </c>
      <c r="T137" s="152">
        <f t="shared" ref="T137:T182" si="13">S137*H137</f>
        <v>0</v>
      </c>
      <c r="AR137" s="153" t="s">
        <v>415</v>
      </c>
      <c r="AT137" s="153" t="s">
        <v>136</v>
      </c>
      <c r="AU137" s="153" t="s">
        <v>78</v>
      </c>
      <c r="AY137" s="13" t="s">
        <v>133</v>
      </c>
      <c r="BE137" s="154">
        <f t="shared" ref="BE137:BE182" si="14">IF(N137="základná",J137,0)</f>
        <v>0</v>
      </c>
      <c r="BF137" s="154">
        <f t="shared" ref="BF137:BF182" si="15">IF(N137="znížená",J137,0)</f>
        <v>0</v>
      </c>
      <c r="BG137" s="154">
        <f t="shared" ref="BG137:BG182" si="16">IF(N137="zákl. prenesená",J137,0)</f>
        <v>0</v>
      </c>
      <c r="BH137" s="154">
        <f t="shared" ref="BH137:BH182" si="17">IF(N137="zníž. prenesená",J137,0)</f>
        <v>0</v>
      </c>
      <c r="BI137" s="154">
        <f t="shared" ref="BI137:BI182" si="18">IF(N137="nulová",J137,0)</f>
        <v>0</v>
      </c>
      <c r="BJ137" s="13" t="s">
        <v>82</v>
      </c>
      <c r="BK137" s="154">
        <f t="shared" ref="BK137:BK182" si="19">ROUND(I137*H137,2)</f>
        <v>0</v>
      </c>
      <c r="BL137" s="13" t="s">
        <v>415</v>
      </c>
      <c r="BM137" s="153" t="s">
        <v>209</v>
      </c>
    </row>
    <row r="138" spans="2:65" s="1" customFormat="1" ht="16.5" customHeight="1">
      <c r="B138" s="142"/>
      <c r="C138" s="155" t="s">
        <v>177</v>
      </c>
      <c r="D138" s="155" t="s">
        <v>168</v>
      </c>
      <c r="E138" s="156" t="s">
        <v>571</v>
      </c>
      <c r="F138" s="157" t="s">
        <v>572</v>
      </c>
      <c r="G138" s="158" t="s">
        <v>165</v>
      </c>
      <c r="H138" s="159">
        <v>2</v>
      </c>
      <c r="I138" s="160"/>
      <c r="J138" s="160">
        <f t="shared" si="10"/>
        <v>0</v>
      </c>
      <c r="K138" s="161"/>
      <c r="L138" s="162"/>
      <c r="M138" s="163" t="s">
        <v>1</v>
      </c>
      <c r="N138" s="164" t="s">
        <v>37</v>
      </c>
      <c r="O138" s="151">
        <v>0</v>
      </c>
      <c r="P138" s="151">
        <f t="shared" si="11"/>
        <v>0</v>
      </c>
      <c r="Q138" s="151">
        <v>0</v>
      </c>
      <c r="R138" s="151">
        <f t="shared" si="12"/>
        <v>0</v>
      </c>
      <c r="S138" s="151">
        <v>0</v>
      </c>
      <c r="T138" s="152">
        <f t="shared" si="13"/>
        <v>0</v>
      </c>
      <c r="AR138" s="153" t="s">
        <v>573</v>
      </c>
      <c r="AT138" s="153" t="s">
        <v>168</v>
      </c>
      <c r="AU138" s="153" t="s">
        <v>78</v>
      </c>
      <c r="AY138" s="13" t="s">
        <v>133</v>
      </c>
      <c r="BE138" s="154">
        <f t="shared" si="14"/>
        <v>0</v>
      </c>
      <c r="BF138" s="154">
        <f t="shared" si="15"/>
        <v>0</v>
      </c>
      <c r="BG138" s="154">
        <f t="shared" si="16"/>
        <v>0</v>
      </c>
      <c r="BH138" s="154">
        <f t="shared" si="17"/>
        <v>0</v>
      </c>
      <c r="BI138" s="154">
        <f t="shared" si="18"/>
        <v>0</v>
      </c>
      <c r="BJ138" s="13" t="s">
        <v>82</v>
      </c>
      <c r="BK138" s="154">
        <f t="shared" si="19"/>
        <v>0</v>
      </c>
      <c r="BL138" s="13" t="s">
        <v>415</v>
      </c>
      <c r="BM138" s="153" t="s">
        <v>7</v>
      </c>
    </row>
    <row r="139" spans="2:65" s="1" customFormat="1" ht="24.2" customHeight="1">
      <c r="B139" s="142"/>
      <c r="C139" s="143" t="s">
        <v>181</v>
      </c>
      <c r="D139" s="143" t="s">
        <v>136</v>
      </c>
      <c r="E139" s="144" t="s">
        <v>574</v>
      </c>
      <c r="F139" s="145" t="s">
        <v>575</v>
      </c>
      <c r="G139" s="146" t="s">
        <v>165</v>
      </c>
      <c r="H139" s="147">
        <v>1</v>
      </c>
      <c r="I139" s="148"/>
      <c r="J139" s="148">
        <f t="shared" si="10"/>
        <v>0</v>
      </c>
      <c r="K139" s="149"/>
      <c r="L139" s="27"/>
      <c r="M139" s="150" t="s">
        <v>1</v>
      </c>
      <c r="N139" s="121" t="s">
        <v>37</v>
      </c>
      <c r="O139" s="151">
        <v>0</v>
      </c>
      <c r="P139" s="151">
        <f t="shared" si="11"/>
        <v>0</v>
      </c>
      <c r="Q139" s="151">
        <v>0</v>
      </c>
      <c r="R139" s="151">
        <f t="shared" si="12"/>
        <v>0</v>
      </c>
      <c r="S139" s="151">
        <v>0</v>
      </c>
      <c r="T139" s="152">
        <f t="shared" si="13"/>
        <v>0</v>
      </c>
      <c r="AR139" s="153" t="s">
        <v>415</v>
      </c>
      <c r="AT139" s="153" t="s">
        <v>136</v>
      </c>
      <c r="AU139" s="153" t="s">
        <v>78</v>
      </c>
      <c r="AY139" s="13" t="s">
        <v>133</v>
      </c>
      <c r="BE139" s="154">
        <f t="shared" si="14"/>
        <v>0</v>
      </c>
      <c r="BF139" s="154">
        <f t="shared" si="15"/>
        <v>0</v>
      </c>
      <c r="BG139" s="154">
        <f t="shared" si="16"/>
        <v>0</v>
      </c>
      <c r="BH139" s="154">
        <f t="shared" si="17"/>
        <v>0</v>
      </c>
      <c r="BI139" s="154">
        <f t="shared" si="18"/>
        <v>0</v>
      </c>
      <c r="BJ139" s="13" t="s">
        <v>82</v>
      </c>
      <c r="BK139" s="154">
        <f t="shared" si="19"/>
        <v>0</v>
      </c>
      <c r="BL139" s="13" t="s">
        <v>415</v>
      </c>
      <c r="BM139" s="153" t="s">
        <v>224</v>
      </c>
    </row>
    <row r="140" spans="2:65" s="1" customFormat="1" ht="24.2" customHeight="1">
      <c r="B140" s="142"/>
      <c r="C140" s="155" t="s">
        <v>185</v>
      </c>
      <c r="D140" s="155" t="s">
        <v>168</v>
      </c>
      <c r="E140" s="156" t="s">
        <v>576</v>
      </c>
      <c r="F140" s="157" t="s">
        <v>577</v>
      </c>
      <c r="G140" s="158" t="s">
        <v>165</v>
      </c>
      <c r="H140" s="159">
        <v>1</v>
      </c>
      <c r="I140" s="160"/>
      <c r="J140" s="160">
        <f t="shared" si="10"/>
        <v>0</v>
      </c>
      <c r="K140" s="161"/>
      <c r="L140" s="162"/>
      <c r="M140" s="163" t="s">
        <v>1</v>
      </c>
      <c r="N140" s="164" t="s">
        <v>37</v>
      </c>
      <c r="O140" s="151">
        <v>0</v>
      </c>
      <c r="P140" s="151">
        <f t="shared" si="11"/>
        <v>0</v>
      </c>
      <c r="Q140" s="151">
        <v>0</v>
      </c>
      <c r="R140" s="151">
        <f t="shared" si="12"/>
        <v>0</v>
      </c>
      <c r="S140" s="151">
        <v>0</v>
      </c>
      <c r="T140" s="152">
        <f t="shared" si="13"/>
        <v>0</v>
      </c>
      <c r="AR140" s="153" t="s">
        <v>573</v>
      </c>
      <c r="AT140" s="153" t="s">
        <v>168</v>
      </c>
      <c r="AU140" s="153" t="s">
        <v>78</v>
      </c>
      <c r="AY140" s="13" t="s">
        <v>133</v>
      </c>
      <c r="BE140" s="154">
        <f t="shared" si="14"/>
        <v>0</v>
      </c>
      <c r="BF140" s="154">
        <f t="shared" si="15"/>
        <v>0</v>
      </c>
      <c r="BG140" s="154">
        <f t="shared" si="16"/>
        <v>0</v>
      </c>
      <c r="BH140" s="154">
        <f t="shared" si="17"/>
        <v>0</v>
      </c>
      <c r="BI140" s="154">
        <f t="shared" si="18"/>
        <v>0</v>
      </c>
      <c r="BJ140" s="13" t="s">
        <v>82</v>
      </c>
      <c r="BK140" s="154">
        <f t="shared" si="19"/>
        <v>0</v>
      </c>
      <c r="BL140" s="13" t="s">
        <v>415</v>
      </c>
      <c r="BM140" s="153" t="s">
        <v>232</v>
      </c>
    </row>
    <row r="141" spans="2:65" s="1" customFormat="1" ht="33" customHeight="1">
      <c r="B141" s="142"/>
      <c r="C141" s="143" t="s">
        <v>189</v>
      </c>
      <c r="D141" s="143" t="s">
        <v>136</v>
      </c>
      <c r="E141" s="144" t="s">
        <v>578</v>
      </c>
      <c r="F141" s="145" t="s">
        <v>579</v>
      </c>
      <c r="G141" s="146" t="s">
        <v>165</v>
      </c>
      <c r="H141" s="147">
        <v>20</v>
      </c>
      <c r="I141" s="148"/>
      <c r="J141" s="148">
        <f t="shared" si="10"/>
        <v>0</v>
      </c>
      <c r="K141" s="149"/>
      <c r="L141" s="27"/>
      <c r="M141" s="150" t="s">
        <v>1</v>
      </c>
      <c r="N141" s="121" t="s">
        <v>37</v>
      </c>
      <c r="O141" s="151">
        <v>0</v>
      </c>
      <c r="P141" s="151">
        <f t="shared" si="11"/>
        <v>0</v>
      </c>
      <c r="Q141" s="151">
        <v>0</v>
      </c>
      <c r="R141" s="151">
        <f t="shared" si="12"/>
        <v>0</v>
      </c>
      <c r="S141" s="151">
        <v>0</v>
      </c>
      <c r="T141" s="152">
        <f t="shared" si="13"/>
        <v>0</v>
      </c>
      <c r="AR141" s="153" t="s">
        <v>415</v>
      </c>
      <c r="AT141" s="153" t="s">
        <v>136</v>
      </c>
      <c r="AU141" s="153" t="s">
        <v>78</v>
      </c>
      <c r="AY141" s="13" t="s">
        <v>133</v>
      </c>
      <c r="BE141" s="154">
        <f t="shared" si="14"/>
        <v>0</v>
      </c>
      <c r="BF141" s="154">
        <f t="shared" si="15"/>
        <v>0</v>
      </c>
      <c r="BG141" s="154">
        <f t="shared" si="16"/>
        <v>0</v>
      </c>
      <c r="BH141" s="154">
        <f t="shared" si="17"/>
        <v>0</v>
      </c>
      <c r="BI141" s="154">
        <f t="shared" si="18"/>
        <v>0</v>
      </c>
      <c r="BJ141" s="13" t="s">
        <v>82</v>
      </c>
      <c r="BK141" s="154">
        <f t="shared" si="19"/>
        <v>0</v>
      </c>
      <c r="BL141" s="13" t="s">
        <v>415</v>
      </c>
      <c r="BM141" s="153" t="s">
        <v>246</v>
      </c>
    </row>
    <row r="142" spans="2:65" s="1" customFormat="1" ht="16.5" customHeight="1">
      <c r="B142" s="142"/>
      <c r="C142" s="155" t="s">
        <v>193</v>
      </c>
      <c r="D142" s="155" t="s">
        <v>168</v>
      </c>
      <c r="E142" s="156" t="s">
        <v>580</v>
      </c>
      <c r="F142" s="157" t="s">
        <v>581</v>
      </c>
      <c r="G142" s="158" t="s">
        <v>165</v>
      </c>
      <c r="H142" s="159">
        <v>20</v>
      </c>
      <c r="I142" s="160"/>
      <c r="J142" s="160">
        <f t="shared" si="10"/>
        <v>0</v>
      </c>
      <c r="K142" s="161"/>
      <c r="L142" s="162"/>
      <c r="M142" s="163" t="s">
        <v>1</v>
      </c>
      <c r="N142" s="164" t="s">
        <v>37</v>
      </c>
      <c r="O142" s="151">
        <v>0</v>
      </c>
      <c r="P142" s="151">
        <f t="shared" si="11"/>
        <v>0</v>
      </c>
      <c r="Q142" s="151">
        <v>0</v>
      </c>
      <c r="R142" s="151">
        <f t="shared" si="12"/>
        <v>0</v>
      </c>
      <c r="S142" s="151">
        <v>0</v>
      </c>
      <c r="T142" s="152">
        <f t="shared" si="13"/>
        <v>0</v>
      </c>
      <c r="AR142" s="153" t="s">
        <v>573</v>
      </c>
      <c r="AT142" s="153" t="s">
        <v>168</v>
      </c>
      <c r="AU142" s="153" t="s">
        <v>78</v>
      </c>
      <c r="AY142" s="13" t="s">
        <v>133</v>
      </c>
      <c r="BE142" s="154">
        <f t="shared" si="14"/>
        <v>0</v>
      </c>
      <c r="BF142" s="154">
        <f t="shared" si="15"/>
        <v>0</v>
      </c>
      <c r="BG142" s="154">
        <f t="shared" si="16"/>
        <v>0</v>
      </c>
      <c r="BH142" s="154">
        <f t="shared" si="17"/>
        <v>0</v>
      </c>
      <c r="BI142" s="154">
        <f t="shared" si="18"/>
        <v>0</v>
      </c>
      <c r="BJ142" s="13" t="s">
        <v>82</v>
      </c>
      <c r="BK142" s="154">
        <f t="shared" si="19"/>
        <v>0</v>
      </c>
      <c r="BL142" s="13" t="s">
        <v>415</v>
      </c>
      <c r="BM142" s="153" t="s">
        <v>256</v>
      </c>
    </row>
    <row r="143" spans="2:65" s="1" customFormat="1" ht="16.5" customHeight="1">
      <c r="B143" s="142"/>
      <c r="C143" s="143" t="s">
        <v>197</v>
      </c>
      <c r="D143" s="143" t="s">
        <v>136</v>
      </c>
      <c r="E143" s="144" t="s">
        <v>582</v>
      </c>
      <c r="F143" s="145" t="s">
        <v>583</v>
      </c>
      <c r="G143" s="146" t="s">
        <v>139</v>
      </c>
      <c r="H143" s="147">
        <v>20</v>
      </c>
      <c r="I143" s="148"/>
      <c r="J143" s="148">
        <f t="shared" si="10"/>
        <v>0</v>
      </c>
      <c r="K143" s="149"/>
      <c r="L143" s="27"/>
      <c r="M143" s="150" t="s">
        <v>1</v>
      </c>
      <c r="N143" s="121" t="s">
        <v>37</v>
      </c>
      <c r="O143" s="151">
        <v>0</v>
      </c>
      <c r="P143" s="151">
        <f t="shared" si="11"/>
        <v>0</v>
      </c>
      <c r="Q143" s="151">
        <v>0</v>
      </c>
      <c r="R143" s="151">
        <f t="shared" si="12"/>
        <v>0</v>
      </c>
      <c r="S143" s="151">
        <v>0</v>
      </c>
      <c r="T143" s="152">
        <f t="shared" si="13"/>
        <v>0</v>
      </c>
      <c r="AR143" s="153" t="s">
        <v>415</v>
      </c>
      <c r="AT143" s="153" t="s">
        <v>136</v>
      </c>
      <c r="AU143" s="153" t="s">
        <v>78</v>
      </c>
      <c r="AY143" s="13" t="s">
        <v>133</v>
      </c>
      <c r="BE143" s="154">
        <f t="shared" si="14"/>
        <v>0</v>
      </c>
      <c r="BF143" s="154">
        <f t="shared" si="15"/>
        <v>0</v>
      </c>
      <c r="BG143" s="154">
        <f t="shared" si="16"/>
        <v>0</v>
      </c>
      <c r="BH143" s="154">
        <f t="shared" si="17"/>
        <v>0</v>
      </c>
      <c r="BI143" s="154">
        <f t="shared" si="18"/>
        <v>0</v>
      </c>
      <c r="BJ143" s="13" t="s">
        <v>82</v>
      </c>
      <c r="BK143" s="154">
        <f t="shared" si="19"/>
        <v>0</v>
      </c>
      <c r="BL143" s="13" t="s">
        <v>415</v>
      </c>
      <c r="BM143" s="153" t="s">
        <v>264</v>
      </c>
    </row>
    <row r="144" spans="2:65" s="1" customFormat="1" ht="16.5" customHeight="1">
      <c r="B144" s="142"/>
      <c r="C144" s="155" t="s">
        <v>157</v>
      </c>
      <c r="D144" s="155" t="s">
        <v>168</v>
      </c>
      <c r="E144" s="156" t="s">
        <v>584</v>
      </c>
      <c r="F144" s="157" t="s">
        <v>585</v>
      </c>
      <c r="G144" s="158" t="s">
        <v>139</v>
      </c>
      <c r="H144" s="159">
        <v>20</v>
      </c>
      <c r="I144" s="160"/>
      <c r="J144" s="160">
        <f t="shared" si="10"/>
        <v>0</v>
      </c>
      <c r="K144" s="161"/>
      <c r="L144" s="162"/>
      <c r="M144" s="163" t="s">
        <v>1</v>
      </c>
      <c r="N144" s="164" t="s">
        <v>37</v>
      </c>
      <c r="O144" s="151">
        <v>0</v>
      </c>
      <c r="P144" s="151">
        <f t="shared" si="11"/>
        <v>0</v>
      </c>
      <c r="Q144" s="151">
        <v>0</v>
      </c>
      <c r="R144" s="151">
        <f t="shared" si="12"/>
        <v>0</v>
      </c>
      <c r="S144" s="151">
        <v>0</v>
      </c>
      <c r="T144" s="152">
        <f t="shared" si="13"/>
        <v>0</v>
      </c>
      <c r="AR144" s="153" t="s">
        <v>573</v>
      </c>
      <c r="AT144" s="153" t="s">
        <v>168</v>
      </c>
      <c r="AU144" s="153" t="s">
        <v>78</v>
      </c>
      <c r="AY144" s="13" t="s">
        <v>133</v>
      </c>
      <c r="BE144" s="154">
        <f t="shared" si="14"/>
        <v>0</v>
      </c>
      <c r="BF144" s="154">
        <f t="shared" si="15"/>
        <v>0</v>
      </c>
      <c r="BG144" s="154">
        <f t="shared" si="16"/>
        <v>0</v>
      </c>
      <c r="BH144" s="154">
        <f t="shared" si="17"/>
        <v>0</v>
      </c>
      <c r="BI144" s="154">
        <f t="shared" si="18"/>
        <v>0</v>
      </c>
      <c r="BJ144" s="13" t="s">
        <v>82</v>
      </c>
      <c r="BK144" s="154">
        <f t="shared" si="19"/>
        <v>0</v>
      </c>
      <c r="BL144" s="13" t="s">
        <v>415</v>
      </c>
      <c r="BM144" s="153" t="s">
        <v>254</v>
      </c>
    </row>
    <row r="145" spans="2:65" s="1" customFormat="1" ht="24.2" customHeight="1">
      <c r="B145" s="142"/>
      <c r="C145" s="143" t="s">
        <v>204</v>
      </c>
      <c r="D145" s="143" t="s">
        <v>136</v>
      </c>
      <c r="E145" s="144" t="s">
        <v>586</v>
      </c>
      <c r="F145" s="145" t="s">
        <v>587</v>
      </c>
      <c r="G145" s="146" t="s">
        <v>139</v>
      </c>
      <c r="H145" s="147">
        <v>30</v>
      </c>
      <c r="I145" s="148"/>
      <c r="J145" s="148">
        <f t="shared" si="10"/>
        <v>0</v>
      </c>
      <c r="K145" s="149"/>
      <c r="L145" s="27"/>
      <c r="M145" s="150" t="s">
        <v>1</v>
      </c>
      <c r="N145" s="121" t="s">
        <v>37</v>
      </c>
      <c r="O145" s="151">
        <v>0</v>
      </c>
      <c r="P145" s="151">
        <f t="shared" si="11"/>
        <v>0</v>
      </c>
      <c r="Q145" s="151">
        <v>0</v>
      </c>
      <c r="R145" s="151">
        <f t="shared" si="12"/>
        <v>0</v>
      </c>
      <c r="S145" s="151">
        <v>0</v>
      </c>
      <c r="T145" s="152">
        <f t="shared" si="13"/>
        <v>0</v>
      </c>
      <c r="AR145" s="153" t="s">
        <v>415</v>
      </c>
      <c r="AT145" s="153" t="s">
        <v>136</v>
      </c>
      <c r="AU145" s="153" t="s">
        <v>78</v>
      </c>
      <c r="AY145" s="13" t="s">
        <v>133</v>
      </c>
      <c r="BE145" s="154">
        <f t="shared" si="14"/>
        <v>0</v>
      </c>
      <c r="BF145" s="154">
        <f t="shared" si="15"/>
        <v>0</v>
      </c>
      <c r="BG145" s="154">
        <f t="shared" si="16"/>
        <v>0</v>
      </c>
      <c r="BH145" s="154">
        <f t="shared" si="17"/>
        <v>0</v>
      </c>
      <c r="BI145" s="154">
        <f t="shared" si="18"/>
        <v>0</v>
      </c>
      <c r="BJ145" s="13" t="s">
        <v>82</v>
      </c>
      <c r="BK145" s="154">
        <f t="shared" si="19"/>
        <v>0</v>
      </c>
      <c r="BL145" s="13" t="s">
        <v>415</v>
      </c>
      <c r="BM145" s="153" t="s">
        <v>281</v>
      </c>
    </row>
    <row r="146" spans="2:65" s="1" customFormat="1" ht="16.5" customHeight="1">
      <c r="B146" s="142"/>
      <c r="C146" s="155" t="s">
        <v>209</v>
      </c>
      <c r="D146" s="155" t="s">
        <v>168</v>
      </c>
      <c r="E146" s="156" t="s">
        <v>588</v>
      </c>
      <c r="F146" s="157" t="s">
        <v>589</v>
      </c>
      <c r="G146" s="158" t="s">
        <v>139</v>
      </c>
      <c r="H146" s="159">
        <v>30</v>
      </c>
      <c r="I146" s="160"/>
      <c r="J146" s="160">
        <f t="shared" si="10"/>
        <v>0</v>
      </c>
      <c r="K146" s="161"/>
      <c r="L146" s="162"/>
      <c r="M146" s="163" t="s">
        <v>1</v>
      </c>
      <c r="N146" s="164" t="s">
        <v>37</v>
      </c>
      <c r="O146" s="151">
        <v>0</v>
      </c>
      <c r="P146" s="151">
        <f t="shared" si="11"/>
        <v>0</v>
      </c>
      <c r="Q146" s="151">
        <v>0</v>
      </c>
      <c r="R146" s="151">
        <f t="shared" si="12"/>
        <v>0</v>
      </c>
      <c r="S146" s="151">
        <v>0</v>
      </c>
      <c r="T146" s="152">
        <f t="shared" si="13"/>
        <v>0</v>
      </c>
      <c r="AR146" s="153" t="s">
        <v>573</v>
      </c>
      <c r="AT146" s="153" t="s">
        <v>168</v>
      </c>
      <c r="AU146" s="153" t="s">
        <v>78</v>
      </c>
      <c r="AY146" s="13" t="s">
        <v>133</v>
      </c>
      <c r="BE146" s="154">
        <f t="shared" si="14"/>
        <v>0</v>
      </c>
      <c r="BF146" s="154">
        <f t="shared" si="15"/>
        <v>0</v>
      </c>
      <c r="BG146" s="154">
        <f t="shared" si="16"/>
        <v>0</v>
      </c>
      <c r="BH146" s="154">
        <f t="shared" si="17"/>
        <v>0</v>
      </c>
      <c r="BI146" s="154">
        <f t="shared" si="18"/>
        <v>0</v>
      </c>
      <c r="BJ146" s="13" t="s">
        <v>82</v>
      </c>
      <c r="BK146" s="154">
        <f t="shared" si="19"/>
        <v>0</v>
      </c>
      <c r="BL146" s="13" t="s">
        <v>415</v>
      </c>
      <c r="BM146" s="153" t="s">
        <v>289</v>
      </c>
    </row>
    <row r="147" spans="2:65" s="1" customFormat="1" ht="24.2" customHeight="1">
      <c r="B147" s="142"/>
      <c r="C147" s="143" t="s">
        <v>213</v>
      </c>
      <c r="D147" s="143" t="s">
        <v>136</v>
      </c>
      <c r="E147" s="144" t="s">
        <v>590</v>
      </c>
      <c r="F147" s="145" t="s">
        <v>591</v>
      </c>
      <c r="G147" s="146" t="s">
        <v>139</v>
      </c>
      <c r="H147" s="147">
        <v>40</v>
      </c>
      <c r="I147" s="148"/>
      <c r="J147" s="148">
        <f t="shared" si="10"/>
        <v>0</v>
      </c>
      <c r="K147" s="149"/>
      <c r="L147" s="27"/>
      <c r="M147" s="150" t="s">
        <v>1</v>
      </c>
      <c r="N147" s="121" t="s">
        <v>37</v>
      </c>
      <c r="O147" s="151">
        <v>0</v>
      </c>
      <c r="P147" s="151">
        <f t="shared" si="11"/>
        <v>0</v>
      </c>
      <c r="Q147" s="151">
        <v>0</v>
      </c>
      <c r="R147" s="151">
        <f t="shared" si="12"/>
        <v>0</v>
      </c>
      <c r="S147" s="151">
        <v>0</v>
      </c>
      <c r="T147" s="152">
        <f t="shared" si="13"/>
        <v>0</v>
      </c>
      <c r="AR147" s="153" t="s">
        <v>415</v>
      </c>
      <c r="AT147" s="153" t="s">
        <v>136</v>
      </c>
      <c r="AU147" s="153" t="s">
        <v>78</v>
      </c>
      <c r="AY147" s="13" t="s">
        <v>133</v>
      </c>
      <c r="BE147" s="154">
        <f t="shared" si="14"/>
        <v>0</v>
      </c>
      <c r="BF147" s="154">
        <f t="shared" si="15"/>
        <v>0</v>
      </c>
      <c r="BG147" s="154">
        <f t="shared" si="16"/>
        <v>0</v>
      </c>
      <c r="BH147" s="154">
        <f t="shared" si="17"/>
        <v>0</v>
      </c>
      <c r="BI147" s="154">
        <f t="shared" si="18"/>
        <v>0</v>
      </c>
      <c r="BJ147" s="13" t="s">
        <v>82</v>
      </c>
      <c r="BK147" s="154">
        <f t="shared" si="19"/>
        <v>0</v>
      </c>
      <c r="BL147" s="13" t="s">
        <v>415</v>
      </c>
      <c r="BM147" s="153" t="s">
        <v>297</v>
      </c>
    </row>
    <row r="148" spans="2:65" s="1" customFormat="1" ht="16.5" customHeight="1">
      <c r="B148" s="142"/>
      <c r="C148" s="155" t="s">
        <v>7</v>
      </c>
      <c r="D148" s="155" t="s">
        <v>168</v>
      </c>
      <c r="E148" s="156" t="s">
        <v>592</v>
      </c>
      <c r="F148" s="157" t="s">
        <v>593</v>
      </c>
      <c r="G148" s="158" t="s">
        <v>139</v>
      </c>
      <c r="H148" s="159">
        <v>40</v>
      </c>
      <c r="I148" s="160"/>
      <c r="J148" s="160">
        <f t="shared" si="10"/>
        <v>0</v>
      </c>
      <c r="K148" s="161"/>
      <c r="L148" s="162"/>
      <c r="M148" s="163" t="s">
        <v>1</v>
      </c>
      <c r="N148" s="164" t="s">
        <v>37</v>
      </c>
      <c r="O148" s="151">
        <v>0</v>
      </c>
      <c r="P148" s="151">
        <f t="shared" si="11"/>
        <v>0</v>
      </c>
      <c r="Q148" s="151">
        <v>0</v>
      </c>
      <c r="R148" s="151">
        <f t="shared" si="12"/>
        <v>0</v>
      </c>
      <c r="S148" s="151">
        <v>0</v>
      </c>
      <c r="T148" s="152">
        <f t="shared" si="13"/>
        <v>0</v>
      </c>
      <c r="AR148" s="153" t="s">
        <v>573</v>
      </c>
      <c r="AT148" s="153" t="s">
        <v>168</v>
      </c>
      <c r="AU148" s="153" t="s">
        <v>78</v>
      </c>
      <c r="AY148" s="13" t="s">
        <v>133</v>
      </c>
      <c r="BE148" s="154">
        <f t="shared" si="14"/>
        <v>0</v>
      </c>
      <c r="BF148" s="154">
        <f t="shared" si="15"/>
        <v>0</v>
      </c>
      <c r="BG148" s="154">
        <f t="shared" si="16"/>
        <v>0</v>
      </c>
      <c r="BH148" s="154">
        <f t="shared" si="17"/>
        <v>0</v>
      </c>
      <c r="BI148" s="154">
        <f t="shared" si="18"/>
        <v>0</v>
      </c>
      <c r="BJ148" s="13" t="s">
        <v>82</v>
      </c>
      <c r="BK148" s="154">
        <f t="shared" si="19"/>
        <v>0</v>
      </c>
      <c r="BL148" s="13" t="s">
        <v>415</v>
      </c>
      <c r="BM148" s="153" t="s">
        <v>305</v>
      </c>
    </row>
    <row r="149" spans="2:65" s="1" customFormat="1" ht="24.2" customHeight="1">
      <c r="B149" s="142"/>
      <c r="C149" s="143" t="s">
        <v>220</v>
      </c>
      <c r="D149" s="143" t="s">
        <v>136</v>
      </c>
      <c r="E149" s="144" t="s">
        <v>594</v>
      </c>
      <c r="F149" s="145" t="s">
        <v>595</v>
      </c>
      <c r="G149" s="146" t="s">
        <v>139</v>
      </c>
      <c r="H149" s="147">
        <v>60</v>
      </c>
      <c r="I149" s="148"/>
      <c r="J149" s="148">
        <f t="shared" si="10"/>
        <v>0</v>
      </c>
      <c r="K149" s="149"/>
      <c r="L149" s="27"/>
      <c r="M149" s="150" t="s">
        <v>1</v>
      </c>
      <c r="N149" s="121" t="s">
        <v>37</v>
      </c>
      <c r="O149" s="151">
        <v>0</v>
      </c>
      <c r="P149" s="151">
        <f t="shared" si="11"/>
        <v>0</v>
      </c>
      <c r="Q149" s="151">
        <v>0</v>
      </c>
      <c r="R149" s="151">
        <f t="shared" si="12"/>
        <v>0</v>
      </c>
      <c r="S149" s="151">
        <v>0</v>
      </c>
      <c r="T149" s="152">
        <f t="shared" si="13"/>
        <v>0</v>
      </c>
      <c r="AR149" s="153" t="s">
        <v>415</v>
      </c>
      <c r="AT149" s="153" t="s">
        <v>136</v>
      </c>
      <c r="AU149" s="153" t="s">
        <v>78</v>
      </c>
      <c r="AY149" s="13" t="s">
        <v>133</v>
      </c>
      <c r="BE149" s="154">
        <f t="shared" si="14"/>
        <v>0</v>
      </c>
      <c r="BF149" s="154">
        <f t="shared" si="15"/>
        <v>0</v>
      </c>
      <c r="BG149" s="154">
        <f t="shared" si="16"/>
        <v>0</v>
      </c>
      <c r="BH149" s="154">
        <f t="shared" si="17"/>
        <v>0</v>
      </c>
      <c r="BI149" s="154">
        <f t="shared" si="18"/>
        <v>0</v>
      </c>
      <c r="BJ149" s="13" t="s">
        <v>82</v>
      </c>
      <c r="BK149" s="154">
        <f t="shared" si="19"/>
        <v>0</v>
      </c>
      <c r="BL149" s="13" t="s">
        <v>415</v>
      </c>
      <c r="BM149" s="153" t="s">
        <v>315</v>
      </c>
    </row>
    <row r="150" spans="2:65" s="1" customFormat="1" ht="21.75" customHeight="1">
      <c r="B150" s="142"/>
      <c r="C150" s="155" t="s">
        <v>224</v>
      </c>
      <c r="D150" s="155" t="s">
        <v>168</v>
      </c>
      <c r="E150" s="156" t="s">
        <v>596</v>
      </c>
      <c r="F150" s="157" t="s">
        <v>597</v>
      </c>
      <c r="G150" s="158" t="s">
        <v>139</v>
      </c>
      <c r="H150" s="159">
        <v>60</v>
      </c>
      <c r="I150" s="160"/>
      <c r="J150" s="160">
        <f t="shared" si="10"/>
        <v>0</v>
      </c>
      <c r="K150" s="161"/>
      <c r="L150" s="162"/>
      <c r="M150" s="163" t="s">
        <v>1</v>
      </c>
      <c r="N150" s="164" t="s">
        <v>37</v>
      </c>
      <c r="O150" s="151">
        <v>0</v>
      </c>
      <c r="P150" s="151">
        <f t="shared" si="11"/>
        <v>0</v>
      </c>
      <c r="Q150" s="151">
        <v>0</v>
      </c>
      <c r="R150" s="151">
        <f t="shared" si="12"/>
        <v>0</v>
      </c>
      <c r="S150" s="151">
        <v>0</v>
      </c>
      <c r="T150" s="152">
        <f t="shared" si="13"/>
        <v>0</v>
      </c>
      <c r="AR150" s="153" t="s">
        <v>573</v>
      </c>
      <c r="AT150" s="153" t="s">
        <v>168</v>
      </c>
      <c r="AU150" s="153" t="s">
        <v>78</v>
      </c>
      <c r="AY150" s="13" t="s">
        <v>133</v>
      </c>
      <c r="BE150" s="154">
        <f t="shared" si="14"/>
        <v>0</v>
      </c>
      <c r="BF150" s="154">
        <f t="shared" si="15"/>
        <v>0</v>
      </c>
      <c r="BG150" s="154">
        <f t="shared" si="16"/>
        <v>0</v>
      </c>
      <c r="BH150" s="154">
        <f t="shared" si="17"/>
        <v>0</v>
      </c>
      <c r="BI150" s="154">
        <f t="shared" si="18"/>
        <v>0</v>
      </c>
      <c r="BJ150" s="13" t="s">
        <v>82</v>
      </c>
      <c r="BK150" s="154">
        <f t="shared" si="19"/>
        <v>0</v>
      </c>
      <c r="BL150" s="13" t="s">
        <v>415</v>
      </c>
      <c r="BM150" s="153" t="s">
        <v>325</v>
      </c>
    </row>
    <row r="151" spans="2:65" s="1" customFormat="1" ht="24.2" customHeight="1">
      <c r="B151" s="142"/>
      <c r="C151" s="143" t="s">
        <v>228</v>
      </c>
      <c r="D151" s="143" t="s">
        <v>136</v>
      </c>
      <c r="E151" s="144" t="s">
        <v>598</v>
      </c>
      <c r="F151" s="145" t="s">
        <v>599</v>
      </c>
      <c r="G151" s="146" t="s">
        <v>139</v>
      </c>
      <c r="H151" s="147">
        <v>20</v>
      </c>
      <c r="I151" s="148"/>
      <c r="J151" s="148">
        <f t="shared" si="10"/>
        <v>0</v>
      </c>
      <c r="K151" s="149"/>
      <c r="L151" s="27"/>
      <c r="M151" s="150" t="s">
        <v>1</v>
      </c>
      <c r="N151" s="121" t="s">
        <v>37</v>
      </c>
      <c r="O151" s="151">
        <v>0</v>
      </c>
      <c r="P151" s="151">
        <f t="shared" si="11"/>
        <v>0</v>
      </c>
      <c r="Q151" s="151">
        <v>0</v>
      </c>
      <c r="R151" s="151">
        <f t="shared" si="12"/>
        <v>0</v>
      </c>
      <c r="S151" s="151">
        <v>0</v>
      </c>
      <c r="T151" s="152">
        <f t="shared" si="13"/>
        <v>0</v>
      </c>
      <c r="AR151" s="153" t="s">
        <v>415</v>
      </c>
      <c r="AT151" s="153" t="s">
        <v>136</v>
      </c>
      <c r="AU151" s="153" t="s">
        <v>78</v>
      </c>
      <c r="AY151" s="13" t="s">
        <v>133</v>
      </c>
      <c r="BE151" s="154">
        <f t="shared" si="14"/>
        <v>0</v>
      </c>
      <c r="BF151" s="154">
        <f t="shared" si="15"/>
        <v>0</v>
      </c>
      <c r="BG151" s="154">
        <f t="shared" si="16"/>
        <v>0</v>
      </c>
      <c r="BH151" s="154">
        <f t="shared" si="17"/>
        <v>0</v>
      </c>
      <c r="BI151" s="154">
        <f t="shared" si="18"/>
        <v>0</v>
      </c>
      <c r="BJ151" s="13" t="s">
        <v>82</v>
      </c>
      <c r="BK151" s="154">
        <f t="shared" si="19"/>
        <v>0</v>
      </c>
      <c r="BL151" s="13" t="s">
        <v>415</v>
      </c>
      <c r="BM151" s="153" t="s">
        <v>333</v>
      </c>
    </row>
    <row r="152" spans="2:65" s="1" customFormat="1" ht="21.75" customHeight="1">
      <c r="B152" s="142"/>
      <c r="C152" s="155" t="s">
        <v>232</v>
      </c>
      <c r="D152" s="155" t="s">
        <v>168</v>
      </c>
      <c r="E152" s="156" t="s">
        <v>600</v>
      </c>
      <c r="F152" s="157" t="s">
        <v>601</v>
      </c>
      <c r="G152" s="158" t="s">
        <v>139</v>
      </c>
      <c r="H152" s="159">
        <v>20</v>
      </c>
      <c r="I152" s="160"/>
      <c r="J152" s="160">
        <f t="shared" si="10"/>
        <v>0</v>
      </c>
      <c r="K152" s="161"/>
      <c r="L152" s="162"/>
      <c r="M152" s="163" t="s">
        <v>1</v>
      </c>
      <c r="N152" s="164" t="s">
        <v>37</v>
      </c>
      <c r="O152" s="151">
        <v>0</v>
      </c>
      <c r="P152" s="151">
        <f t="shared" si="11"/>
        <v>0</v>
      </c>
      <c r="Q152" s="151">
        <v>0</v>
      </c>
      <c r="R152" s="151">
        <f t="shared" si="12"/>
        <v>0</v>
      </c>
      <c r="S152" s="151">
        <v>0</v>
      </c>
      <c r="T152" s="152">
        <f t="shared" si="13"/>
        <v>0</v>
      </c>
      <c r="AR152" s="153" t="s">
        <v>573</v>
      </c>
      <c r="AT152" s="153" t="s">
        <v>168</v>
      </c>
      <c r="AU152" s="153" t="s">
        <v>78</v>
      </c>
      <c r="AY152" s="13" t="s">
        <v>133</v>
      </c>
      <c r="BE152" s="154">
        <f t="shared" si="14"/>
        <v>0</v>
      </c>
      <c r="BF152" s="154">
        <f t="shared" si="15"/>
        <v>0</v>
      </c>
      <c r="BG152" s="154">
        <f t="shared" si="16"/>
        <v>0</v>
      </c>
      <c r="BH152" s="154">
        <f t="shared" si="17"/>
        <v>0</v>
      </c>
      <c r="BI152" s="154">
        <f t="shared" si="18"/>
        <v>0</v>
      </c>
      <c r="BJ152" s="13" t="s">
        <v>82</v>
      </c>
      <c r="BK152" s="154">
        <f t="shared" si="19"/>
        <v>0</v>
      </c>
      <c r="BL152" s="13" t="s">
        <v>415</v>
      </c>
      <c r="BM152" s="153" t="s">
        <v>343</v>
      </c>
    </row>
    <row r="153" spans="2:65" s="1" customFormat="1" ht="24.2" customHeight="1">
      <c r="B153" s="142"/>
      <c r="C153" s="143" t="s">
        <v>238</v>
      </c>
      <c r="D153" s="143" t="s">
        <v>136</v>
      </c>
      <c r="E153" s="144" t="s">
        <v>602</v>
      </c>
      <c r="F153" s="145" t="s">
        <v>603</v>
      </c>
      <c r="G153" s="146" t="s">
        <v>139</v>
      </c>
      <c r="H153" s="147">
        <v>40</v>
      </c>
      <c r="I153" s="148"/>
      <c r="J153" s="148">
        <f t="shared" si="10"/>
        <v>0</v>
      </c>
      <c r="K153" s="149"/>
      <c r="L153" s="27"/>
      <c r="M153" s="150" t="s">
        <v>1</v>
      </c>
      <c r="N153" s="121" t="s">
        <v>37</v>
      </c>
      <c r="O153" s="151">
        <v>0</v>
      </c>
      <c r="P153" s="151">
        <f t="shared" si="11"/>
        <v>0</v>
      </c>
      <c r="Q153" s="151">
        <v>0</v>
      </c>
      <c r="R153" s="151">
        <f t="shared" si="12"/>
        <v>0</v>
      </c>
      <c r="S153" s="151">
        <v>0</v>
      </c>
      <c r="T153" s="152">
        <f t="shared" si="13"/>
        <v>0</v>
      </c>
      <c r="AR153" s="153" t="s">
        <v>415</v>
      </c>
      <c r="AT153" s="153" t="s">
        <v>136</v>
      </c>
      <c r="AU153" s="153" t="s">
        <v>78</v>
      </c>
      <c r="AY153" s="13" t="s">
        <v>133</v>
      </c>
      <c r="BE153" s="154">
        <f t="shared" si="14"/>
        <v>0</v>
      </c>
      <c r="BF153" s="154">
        <f t="shared" si="15"/>
        <v>0</v>
      </c>
      <c r="BG153" s="154">
        <f t="shared" si="16"/>
        <v>0</v>
      </c>
      <c r="BH153" s="154">
        <f t="shared" si="17"/>
        <v>0</v>
      </c>
      <c r="BI153" s="154">
        <f t="shared" si="18"/>
        <v>0</v>
      </c>
      <c r="BJ153" s="13" t="s">
        <v>82</v>
      </c>
      <c r="BK153" s="154">
        <f t="shared" si="19"/>
        <v>0</v>
      </c>
      <c r="BL153" s="13" t="s">
        <v>415</v>
      </c>
      <c r="BM153" s="153" t="s">
        <v>351</v>
      </c>
    </row>
    <row r="154" spans="2:65" s="1" customFormat="1" ht="21.75" customHeight="1">
      <c r="B154" s="142"/>
      <c r="C154" s="155" t="s">
        <v>246</v>
      </c>
      <c r="D154" s="155" t="s">
        <v>168</v>
      </c>
      <c r="E154" s="156" t="s">
        <v>604</v>
      </c>
      <c r="F154" s="157" t="s">
        <v>605</v>
      </c>
      <c r="G154" s="158" t="s">
        <v>139</v>
      </c>
      <c r="H154" s="159">
        <v>40</v>
      </c>
      <c r="I154" s="160"/>
      <c r="J154" s="160">
        <f t="shared" si="10"/>
        <v>0</v>
      </c>
      <c r="K154" s="161"/>
      <c r="L154" s="162"/>
      <c r="M154" s="163" t="s">
        <v>1</v>
      </c>
      <c r="N154" s="164" t="s">
        <v>37</v>
      </c>
      <c r="O154" s="151">
        <v>0</v>
      </c>
      <c r="P154" s="151">
        <f t="shared" si="11"/>
        <v>0</v>
      </c>
      <c r="Q154" s="151">
        <v>0</v>
      </c>
      <c r="R154" s="151">
        <f t="shared" si="12"/>
        <v>0</v>
      </c>
      <c r="S154" s="151">
        <v>0</v>
      </c>
      <c r="T154" s="152">
        <f t="shared" si="13"/>
        <v>0</v>
      </c>
      <c r="AR154" s="153" t="s">
        <v>573</v>
      </c>
      <c r="AT154" s="153" t="s">
        <v>168</v>
      </c>
      <c r="AU154" s="153" t="s">
        <v>78</v>
      </c>
      <c r="AY154" s="13" t="s">
        <v>133</v>
      </c>
      <c r="BE154" s="154">
        <f t="shared" si="14"/>
        <v>0</v>
      </c>
      <c r="BF154" s="154">
        <f t="shared" si="15"/>
        <v>0</v>
      </c>
      <c r="BG154" s="154">
        <f t="shared" si="16"/>
        <v>0</v>
      </c>
      <c r="BH154" s="154">
        <f t="shared" si="17"/>
        <v>0</v>
      </c>
      <c r="BI154" s="154">
        <f t="shared" si="18"/>
        <v>0</v>
      </c>
      <c r="BJ154" s="13" t="s">
        <v>82</v>
      </c>
      <c r="BK154" s="154">
        <f t="shared" si="19"/>
        <v>0</v>
      </c>
      <c r="BL154" s="13" t="s">
        <v>415</v>
      </c>
      <c r="BM154" s="153" t="s">
        <v>361</v>
      </c>
    </row>
    <row r="155" spans="2:65" s="1" customFormat="1" ht="21.75" customHeight="1">
      <c r="B155" s="142"/>
      <c r="C155" s="143" t="s">
        <v>250</v>
      </c>
      <c r="D155" s="143" t="s">
        <v>136</v>
      </c>
      <c r="E155" s="144" t="s">
        <v>606</v>
      </c>
      <c r="F155" s="145" t="s">
        <v>607</v>
      </c>
      <c r="G155" s="146" t="s">
        <v>165</v>
      </c>
      <c r="H155" s="147">
        <v>7</v>
      </c>
      <c r="I155" s="148"/>
      <c r="J155" s="148">
        <f t="shared" si="10"/>
        <v>0</v>
      </c>
      <c r="K155" s="149"/>
      <c r="L155" s="27"/>
      <c r="M155" s="150" t="s">
        <v>1</v>
      </c>
      <c r="N155" s="121" t="s">
        <v>37</v>
      </c>
      <c r="O155" s="151">
        <v>0</v>
      </c>
      <c r="P155" s="151">
        <f t="shared" si="11"/>
        <v>0</v>
      </c>
      <c r="Q155" s="151">
        <v>0</v>
      </c>
      <c r="R155" s="151">
        <f t="shared" si="12"/>
        <v>0</v>
      </c>
      <c r="S155" s="151">
        <v>0</v>
      </c>
      <c r="T155" s="152">
        <f t="shared" si="13"/>
        <v>0</v>
      </c>
      <c r="AR155" s="153" t="s">
        <v>415</v>
      </c>
      <c r="AT155" s="153" t="s">
        <v>136</v>
      </c>
      <c r="AU155" s="153" t="s">
        <v>78</v>
      </c>
      <c r="AY155" s="13" t="s">
        <v>133</v>
      </c>
      <c r="BE155" s="154">
        <f t="shared" si="14"/>
        <v>0</v>
      </c>
      <c r="BF155" s="154">
        <f t="shared" si="15"/>
        <v>0</v>
      </c>
      <c r="BG155" s="154">
        <f t="shared" si="16"/>
        <v>0</v>
      </c>
      <c r="BH155" s="154">
        <f t="shared" si="17"/>
        <v>0</v>
      </c>
      <c r="BI155" s="154">
        <f t="shared" si="18"/>
        <v>0</v>
      </c>
      <c r="BJ155" s="13" t="s">
        <v>82</v>
      </c>
      <c r="BK155" s="154">
        <f t="shared" si="19"/>
        <v>0</v>
      </c>
      <c r="BL155" s="13" t="s">
        <v>415</v>
      </c>
      <c r="BM155" s="153" t="s">
        <v>369</v>
      </c>
    </row>
    <row r="156" spans="2:65" s="1" customFormat="1" ht="24.2" customHeight="1">
      <c r="B156" s="142"/>
      <c r="C156" s="155" t="s">
        <v>256</v>
      </c>
      <c r="D156" s="155" t="s">
        <v>168</v>
      </c>
      <c r="E156" s="156" t="s">
        <v>608</v>
      </c>
      <c r="F156" s="157" t="s">
        <v>609</v>
      </c>
      <c r="G156" s="158" t="s">
        <v>555</v>
      </c>
      <c r="H156" s="159">
        <v>4</v>
      </c>
      <c r="I156" s="160"/>
      <c r="J156" s="160">
        <f t="shared" si="10"/>
        <v>0</v>
      </c>
      <c r="K156" s="161"/>
      <c r="L156" s="162"/>
      <c r="M156" s="163" t="s">
        <v>1</v>
      </c>
      <c r="N156" s="164" t="s">
        <v>37</v>
      </c>
      <c r="O156" s="151">
        <v>0</v>
      </c>
      <c r="P156" s="151">
        <f t="shared" si="11"/>
        <v>0</v>
      </c>
      <c r="Q156" s="151">
        <v>0</v>
      </c>
      <c r="R156" s="151">
        <f t="shared" si="12"/>
        <v>0</v>
      </c>
      <c r="S156" s="151">
        <v>0</v>
      </c>
      <c r="T156" s="152">
        <f t="shared" si="13"/>
        <v>0</v>
      </c>
      <c r="AR156" s="153" t="s">
        <v>573</v>
      </c>
      <c r="AT156" s="153" t="s">
        <v>168</v>
      </c>
      <c r="AU156" s="153" t="s">
        <v>78</v>
      </c>
      <c r="AY156" s="13" t="s">
        <v>133</v>
      </c>
      <c r="BE156" s="154">
        <f t="shared" si="14"/>
        <v>0</v>
      </c>
      <c r="BF156" s="154">
        <f t="shared" si="15"/>
        <v>0</v>
      </c>
      <c r="BG156" s="154">
        <f t="shared" si="16"/>
        <v>0</v>
      </c>
      <c r="BH156" s="154">
        <f t="shared" si="17"/>
        <v>0</v>
      </c>
      <c r="BI156" s="154">
        <f t="shared" si="18"/>
        <v>0</v>
      </c>
      <c r="BJ156" s="13" t="s">
        <v>82</v>
      </c>
      <c r="BK156" s="154">
        <f t="shared" si="19"/>
        <v>0</v>
      </c>
      <c r="BL156" s="13" t="s">
        <v>415</v>
      </c>
      <c r="BM156" s="153" t="s">
        <v>379</v>
      </c>
    </row>
    <row r="157" spans="2:65" s="1" customFormat="1" ht="24.2" customHeight="1">
      <c r="B157" s="142"/>
      <c r="C157" s="143" t="s">
        <v>260</v>
      </c>
      <c r="D157" s="143" t="s">
        <v>136</v>
      </c>
      <c r="E157" s="144" t="s">
        <v>610</v>
      </c>
      <c r="F157" s="145" t="s">
        <v>611</v>
      </c>
      <c r="G157" s="146" t="s">
        <v>165</v>
      </c>
      <c r="H157" s="147">
        <v>3</v>
      </c>
      <c r="I157" s="148"/>
      <c r="J157" s="148">
        <f t="shared" si="10"/>
        <v>0</v>
      </c>
      <c r="K157" s="149"/>
      <c r="L157" s="27"/>
      <c r="M157" s="150" t="s">
        <v>1</v>
      </c>
      <c r="N157" s="121" t="s">
        <v>37</v>
      </c>
      <c r="O157" s="151">
        <v>0</v>
      </c>
      <c r="P157" s="151">
        <f t="shared" si="11"/>
        <v>0</v>
      </c>
      <c r="Q157" s="151">
        <v>0</v>
      </c>
      <c r="R157" s="151">
        <f t="shared" si="12"/>
        <v>0</v>
      </c>
      <c r="S157" s="151">
        <v>0</v>
      </c>
      <c r="T157" s="152">
        <f t="shared" si="13"/>
        <v>0</v>
      </c>
      <c r="AR157" s="153" t="s">
        <v>415</v>
      </c>
      <c r="AT157" s="153" t="s">
        <v>136</v>
      </c>
      <c r="AU157" s="153" t="s">
        <v>78</v>
      </c>
      <c r="AY157" s="13" t="s">
        <v>133</v>
      </c>
      <c r="BE157" s="154">
        <f t="shared" si="14"/>
        <v>0</v>
      </c>
      <c r="BF157" s="154">
        <f t="shared" si="15"/>
        <v>0</v>
      </c>
      <c r="BG157" s="154">
        <f t="shared" si="16"/>
        <v>0</v>
      </c>
      <c r="BH157" s="154">
        <f t="shared" si="17"/>
        <v>0</v>
      </c>
      <c r="BI157" s="154">
        <f t="shared" si="18"/>
        <v>0</v>
      </c>
      <c r="BJ157" s="13" t="s">
        <v>82</v>
      </c>
      <c r="BK157" s="154">
        <f t="shared" si="19"/>
        <v>0</v>
      </c>
      <c r="BL157" s="13" t="s">
        <v>415</v>
      </c>
      <c r="BM157" s="153" t="s">
        <v>389</v>
      </c>
    </row>
    <row r="158" spans="2:65" s="1" customFormat="1" ht="21.75" customHeight="1">
      <c r="B158" s="142"/>
      <c r="C158" s="155" t="s">
        <v>264</v>
      </c>
      <c r="D158" s="155" t="s">
        <v>168</v>
      </c>
      <c r="E158" s="156" t="s">
        <v>612</v>
      </c>
      <c r="F158" s="157" t="s">
        <v>613</v>
      </c>
      <c r="G158" s="158" t="s">
        <v>555</v>
      </c>
      <c r="H158" s="159">
        <v>3</v>
      </c>
      <c r="I158" s="160"/>
      <c r="J158" s="160">
        <f t="shared" si="10"/>
        <v>0</v>
      </c>
      <c r="K158" s="161"/>
      <c r="L158" s="162"/>
      <c r="M158" s="163" t="s">
        <v>1</v>
      </c>
      <c r="N158" s="164" t="s">
        <v>37</v>
      </c>
      <c r="O158" s="151">
        <v>0</v>
      </c>
      <c r="P158" s="151">
        <f t="shared" si="11"/>
        <v>0</v>
      </c>
      <c r="Q158" s="151">
        <v>0</v>
      </c>
      <c r="R158" s="151">
        <f t="shared" si="12"/>
        <v>0</v>
      </c>
      <c r="S158" s="151">
        <v>0</v>
      </c>
      <c r="T158" s="152">
        <f t="shared" si="13"/>
        <v>0</v>
      </c>
      <c r="AR158" s="153" t="s">
        <v>573</v>
      </c>
      <c r="AT158" s="153" t="s">
        <v>168</v>
      </c>
      <c r="AU158" s="153" t="s">
        <v>78</v>
      </c>
      <c r="AY158" s="13" t="s">
        <v>133</v>
      </c>
      <c r="BE158" s="154">
        <f t="shared" si="14"/>
        <v>0</v>
      </c>
      <c r="BF158" s="154">
        <f t="shared" si="15"/>
        <v>0</v>
      </c>
      <c r="BG158" s="154">
        <f t="shared" si="16"/>
        <v>0</v>
      </c>
      <c r="BH158" s="154">
        <f t="shared" si="17"/>
        <v>0</v>
      </c>
      <c r="BI158" s="154">
        <f t="shared" si="18"/>
        <v>0</v>
      </c>
      <c r="BJ158" s="13" t="s">
        <v>82</v>
      </c>
      <c r="BK158" s="154">
        <f t="shared" si="19"/>
        <v>0</v>
      </c>
      <c r="BL158" s="13" t="s">
        <v>415</v>
      </c>
      <c r="BM158" s="153" t="s">
        <v>397</v>
      </c>
    </row>
    <row r="159" spans="2:65" s="1" customFormat="1" ht="24.2" customHeight="1">
      <c r="B159" s="142"/>
      <c r="C159" s="143" t="s">
        <v>266</v>
      </c>
      <c r="D159" s="143" t="s">
        <v>136</v>
      </c>
      <c r="E159" s="144" t="s">
        <v>614</v>
      </c>
      <c r="F159" s="145" t="s">
        <v>615</v>
      </c>
      <c r="G159" s="146" t="s">
        <v>165</v>
      </c>
      <c r="H159" s="147">
        <v>2</v>
      </c>
      <c r="I159" s="148"/>
      <c r="J159" s="148">
        <f t="shared" si="10"/>
        <v>0</v>
      </c>
      <c r="K159" s="149"/>
      <c r="L159" s="27"/>
      <c r="M159" s="150" t="s">
        <v>1</v>
      </c>
      <c r="N159" s="121" t="s">
        <v>37</v>
      </c>
      <c r="O159" s="151">
        <v>0</v>
      </c>
      <c r="P159" s="151">
        <f t="shared" si="11"/>
        <v>0</v>
      </c>
      <c r="Q159" s="151">
        <v>0</v>
      </c>
      <c r="R159" s="151">
        <f t="shared" si="12"/>
        <v>0</v>
      </c>
      <c r="S159" s="151">
        <v>0</v>
      </c>
      <c r="T159" s="152">
        <f t="shared" si="13"/>
        <v>0</v>
      </c>
      <c r="AR159" s="153" t="s">
        <v>415</v>
      </c>
      <c r="AT159" s="153" t="s">
        <v>136</v>
      </c>
      <c r="AU159" s="153" t="s">
        <v>78</v>
      </c>
      <c r="AY159" s="13" t="s">
        <v>133</v>
      </c>
      <c r="BE159" s="154">
        <f t="shared" si="14"/>
        <v>0</v>
      </c>
      <c r="BF159" s="154">
        <f t="shared" si="15"/>
        <v>0</v>
      </c>
      <c r="BG159" s="154">
        <f t="shared" si="16"/>
        <v>0</v>
      </c>
      <c r="BH159" s="154">
        <f t="shared" si="17"/>
        <v>0</v>
      </c>
      <c r="BI159" s="154">
        <f t="shared" si="18"/>
        <v>0</v>
      </c>
      <c r="BJ159" s="13" t="s">
        <v>82</v>
      </c>
      <c r="BK159" s="154">
        <f t="shared" si="19"/>
        <v>0</v>
      </c>
      <c r="BL159" s="13" t="s">
        <v>415</v>
      </c>
      <c r="BM159" s="153" t="s">
        <v>407</v>
      </c>
    </row>
    <row r="160" spans="2:65" s="1" customFormat="1" ht="16.5" customHeight="1">
      <c r="B160" s="142"/>
      <c r="C160" s="155" t="s">
        <v>254</v>
      </c>
      <c r="D160" s="155" t="s">
        <v>168</v>
      </c>
      <c r="E160" s="156" t="s">
        <v>616</v>
      </c>
      <c r="F160" s="157" t="s">
        <v>617</v>
      </c>
      <c r="G160" s="158" t="s">
        <v>165</v>
      </c>
      <c r="H160" s="159">
        <v>2</v>
      </c>
      <c r="I160" s="160"/>
      <c r="J160" s="160">
        <f t="shared" si="10"/>
        <v>0</v>
      </c>
      <c r="K160" s="161"/>
      <c r="L160" s="162"/>
      <c r="M160" s="163" t="s">
        <v>1</v>
      </c>
      <c r="N160" s="164" t="s">
        <v>37</v>
      </c>
      <c r="O160" s="151">
        <v>0</v>
      </c>
      <c r="P160" s="151">
        <f t="shared" si="11"/>
        <v>0</v>
      </c>
      <c r="Q160" s="151">
        <v>0</v>
      </c>
      <c r="R160" s="151">
        <f t="shared" si="12"/>
        <v>0</v>
      </c>
      <c r="S160" s="151">
        <v>0</v>
      </c>
      <c r="T160" s="152">
        <f t="shared" si="13"/>
        <v>0</v>
      </c>
      <c r="AR160" s="153" t="s">
        <v>573</v>
      </c>
      <c r="AT160" s="153" t="s">
        <v>168</v>
      </c>
      <c r="AU160" s="153" t="s">
        <v>78</v>
      </c>
      <c r="AY160" s="13" t="s">
        <v>133</v>
      </c>
      <c r="BE160" s="154">
        <f t="shared" si="14"/>
        <v>0</v>
      </c>
      <c r="BF160" s="154">
        <f t="shared" si="15"/>
        <v>0</v>
      </c>
      <c r="BG160" s="154">
        <f t="shared" si="16"/>
        <v>0</v>
      </c>
      <c r="BH160" s="154">
        <f t="shared" si="17"/>
        <v>0</v>
      </c>
      <c r="BI160" s="154">
        <f t="shared" si="18"/>
        <v>0</v>
      </c>
      <c r="BJ160" s="13" t="s">
        <v>82</v>
      </c>
      <c r="BK160" s="154">
        <f t="shared" si="19"/>
        <v>0</v>
      </c>
      <c r="BL160" s="13" t="s">
        <v>415</v>
      </c>
      <c r="BM160" s="153" t="s">
        <v>415</v>
      </c>
    </row>
    <row r="161" spans="2:65" s="1" customFormat="1" ht="24.2" customHeight="1">
      <c r="B161" s="142"/>
      <c r="C161" s="143" t="s">
        <v>277</v>
      </c>
      <c r="D161" s="143" t="s">
        <v>136</v>
      </c>
      <c r="E161" s="144" t="s">
        <v>618</v>
      </c>
      <c r="F161" s="145" t="s">
        <v>619</v>
      </c>
      <c r="G161" s="146" t="s">
        <v>165</v>
      </c>
      <c r="H161" s="147">
        <v>1</v>
      </c>
      <c r="I161" s="148"/>
      <c r="J161" s="148">
        <f t="shared" si="10"/>
        <v>0</v>
      </c>
      <c r="K161" s="149"/>
      <c r="L161" s="27"/>
      <c r="M161" s="150" t="s">
        <v>1</v>
      </c>
      <c r="N161" s="121" t="s">
        <v>37</v>
      </c>
      <c r="O161" s="151">
        <v>0</v>
      </c>
      <c r="P161" s="151">
        <f t="shared" si="11"/>
        <v>0</v>
      </c>
      <c r="Q161" s="151">
        <v>0</v>
      </c>
      <c r="R161" s="151">
        <f t="shared" si="12"/>
        <v>0</v>
      </c>
      <c r="S161" s="151">
        <v>0</v>
      </c>
      <c r="T161" s="152">
        <f t="shared" si="13"/>
        <v>0</v>
      </c>
      <c r="AR161" s="153" t="s">
        <v>415</v>
      </c>
      <c r="AT161" s="153" t="s">
        <v>136</v>
      </c>
      <c r="AU161" s="153" t="s">
        <v>78</v>
      </c>
      <c r="AY161" s="13" t="s">
        <v>133</v>
      </c>
      <c r="BE161" s="154">
        <f t="shared" si="14"/>
        <v>0</v>
      </c>
      <c r="BF161" s="154">
        <f t="shared" si="15"/>
        <v>0</v>
      </c>
      <c r="BG161" s="154">
        <f t="shared" si="16"/>
        <v>0</v>
      </c>
      <c r="BH161" s="154">
        <f t="shared" si="17"/>
        <v>0</v>
      </c>
      <c r="BI161" s="154">
        <f t="shared" si="18"/>
        <v>0</v>
      </c>
      <c r="BJ161" s="13" t="s">
        <v>82</v>
      </c>
      <c r="BK161" s="154">
        <f t="shared" si="19"/>
        <v>0</v>
      </c>
      <c r="BL161" s="13" t="s">
        <v>415</v>
      </c>
      <c r="BM161" s="153" t="s">
        <v>425</v>
      </c>
    </row>
    <row r="162" spans="2:65" s="1" customFormat="1" ht="16.5" customHeight="1">
      <c r="B162" s="142"/>
      <c r="C162" s="155" t="s">
        <v>281</v>
      </c>
      <c r="D162" s="155" t="s">
        <v>168</v>
      </c>
      <c r="E162" s="156" t="s">
        <v>620</v>
      </c>
      <c r="F162" s="157" t="s">
        <v>621</v>
      </c>
      <c r="G162" s="158" t="s">
        <v>165</v>
      </c>
      <c r="H162" s="159">
        <v>1</v>
      </c>
      <c r="I162" s="160"/>
      <c r="J162" s="160">
        <f t="shared" si="10"/>
        <v>0</v>
      </c>
      <c r="K162" s="161"/>
      <c r="L162" s="162"/>
      <c r="M162" s="163" t="s">
        <v>1</v>
      </c>
      <c r="N162" s="164" t="s">
        <v>37</v>
      </c>
      <c r="O162" s="151">
        <v>0</v>
      </c>
      <c r="P162" s="151">
        <f t="shared" si="11"/>
        <v>0</v>
      </c>
      <c r="Q162" s="151">
        <v>0</v>
      </c>
      <c r="R162" s="151">
        <f t="shared" si="12"/>
        <v>0</v>
      </c>
      <c r="S162" s="151">
        <v>0</v>
      </c>
      <c r="T162" s="152">
        <f t="shared" si="13"/>
        <v>0</v>
      </c>
      <c r="AR162" s="153" t="s">
        <v>573</v>
      </c>
      <c r="AT162" s="153" t="s">
        <v>168</v>
      </c>
      <c r="AU162" s="153" t="s">
        <v>78</v>
      </c>
      <c r="AY162" s="13" t="s">
        <v>133</v>
      </c>
      <c r="BE162" s="154">
        <f t="shared" si="14"/>
        <v>0</v>
      </c>
      <c r="BF162" s="154">
        <f t="shared" si="15"/>
        <v>0</v>
      </c>
      <c r="BG162" s="154">
        <f t="shared" si="16"/>
        <v>0</v>
      </c>
      <c r="BH162" s="154">
        <f t="shared" si="17"/>
        <v>0</v>
      </c>
      <c r="BI162" s="154">
        <f t="shared" si="18"/>
        <v>0</v>
      </c>
      <c r="BJ162" s="13" t="s">
        <v>82</v>
      </c>
      <c r="BK162" s="154">
        <f t="shared" si="19"/>
        <v>0</v>
      </c>
      <c r="BL162" s="13" t="s">
        <v>415</v>
      </c>
      <c r="BM162" s="153" t="s">
        <v>439</v>
      </c>
    </row>
    <row r="163" spans="2:65" s="1" customFormat="1" ht="16.5" customHeight="1">
      <c r="B163" s="142"/>
      <c r="C163" s="143" t="s">
        <v>285</v>
      </c>
      <c r="D163" s="143" t="s">
        <v>136</v>
      </c>
      <c r="E163" s="144" t="s">
        <v>622</v>
      </c>
      <c r="F163" s="145" t="s">
        <v>623</v>
      </c>
      <c r="G163" s="146" t="s">
        <v>165</v>
      </c>
      <c r="H163" s="147">
        <v>1</v>
      </c>
      <c r="I163" s="148"/>
      <c r="J163" s="148">
        <f t="shared" si="10"/>
        <v>0</v>
      </c>
      <c r="K163" s="149"/>
      <c r="L163" s="27"/>
      <c r="M163" s="150" t="s">
        <v>1</v>
      </c>
      <c r="N163" s="121" t="s">
        <v>37</v>
      </c>
      <c r="O163" s="151">
        <v>0</v>
      </c>
      <c r="P163" s="151">
        <f t="shared" si="11"/>
        <v>0</v>
      </c>
      <c r="Q163" s="151">
        <v>0</v>
      </c>
      <c r="R163" s="151">
        <f t="shared" si="12"/>
        <v>0</v>
      </c>
      <c r="S163" s="151">
        <v>0</v>
      </c>
      <c r="T163" s="152">
        <f t="shared" si="13"/>
        <v>0</v>
      </c>
      <c r="AR163" s="153" t="s">
        <v>415</v>
      </c>
      <c r="AT163" s="153" t="s">
        <v>136</v>
      </c>
      <c r="AU163" s="153" t="s">
        <v>78</v>
      </c>
      <c r="AY163" s="13" t="s">
        <v>133</v>
      </c>
      <c r="BE163" s="154">
        <f t="shared" si="14"/>
        <v>0</v>
      </c>
      <c r="BF163" s="154">
        <f t="shared" si="15"/>
        <v>0</v>
      </c>
      <c r="BG163" s="154">
        <f t="shared" si="16"/>
        <v>0</v>
      </c>
      <c r="BH163" s="154">
        <f t="shared" si="17"/>
        <v>0</v>
      </c>
      <c r="BI163" s="154">
        <f t="shared" si="18"/>
        <v>0</v>
      </c>
      <c r="BJ163" s="13" t="s">
        <v>82</v>
      </c>
      <c r="BK163" s="154">
        <f t="shared" si="19"/>
        <v>0</v>
      </c>
      <c r="BL163" s="13" t="s">
        <v>415</v>
      </c>
      <c r="BM163" s="153" t="s">
        <v>518</v>
      </c>
    </row>
    <row r="164" spans="2:65" s="1" customFormat="1" ht="21.75" customHeight="1">
      <c r="B164" s="142"/>
      <c r="C164" s="155" t="s">
        <v>289</v>
      </c>
      <c r="D164" s="155" t="s">
        <v>168</v>
      </c>
      <c r="E164" s="156" t="s">
        <v>624</v>
      </c>
      <c r="F164" s="157" t="s">
        <v>625</v>
      </c>
      <c r="G164" s="158" t="s">
        <v>165</v>
      </c>
      <c r="H164" s="159">
        <v>1</v>
      </c>
      <c r="I164" s="160"/>
      <c r="J164" s="160">
        <f t="shared" si="10"/>
        <v>0</v>
      </c>
      <c r="K164" s="161"/>
      <c r="L164" s="162"/>
      <c r="M164" s="163" t="s">
        <v>1</v>
      </c>
      <c r="N164" s="164" t="s">
        <v>37</v>
      </c>
      <c r="O164" s="151">
        <v>0</v>
      </c>
      <c r="P164" s="151">
        <f t="shared" si="11"/>
        <v>0</v>
      </c>
      <c r="Q164" s="151">
        <v>0</v>
      </c>
      <c r="R164" s="151">
        <f t="shared" si="12"/>
        <v>0</v>
      </c>
      <c r="S164" s="151">
        <v>0</v>
      </c>
      <c r="T164" s="152">
        <f t="shared" si="13"/>
        <v>0</v>
      </c>
      <c r="AR164" s="153" t="s">
        <v>573</v>
      </c>
      <c r="AT164" s="153" t="s">
        <v>168</v>
      </c>
      <c r="AU164" s="153" t="s">
        <v>78</v>
      </c>
      <c r="AY164" s="13" t="s">
        <v>133</v>
      </c>
      <c r="BE164" s="154">
        <f t="shared" si="14"/>
        <v>0</v>
      </c>
      <c r="BF164" s="154">
        <f t="shared" si="15"/>
        <v>0</v>
      </c>
      <c r="BG164" s="154">
        <f t="shared" si="16"/>
        <v>0</v>
      </c>
      <c r="BH164" s="154">
        <f t="shared" si="17"/>
        <v>0</v>
      </c>
      <c r="BI164" s="154">
        <f t="shared" si="18"/>
        <v>0</v>
      </c>
      <c r="BJ164" s="13" t="s">
        <v>82</v>
      </c>
      <c r="BK164" s="154">
        <f t="shared" si="19"/>
        <v>0</v>
      </c>
      <c r="BL164" s="13" t="s">
        <v>415</v>
      </c>
      <c r="BM164" s="153" t="s">
        <v>521</v>
      </c>
    </row>
    <row r="165" spans="2:65" s="1" customFormat="1" ht="24.2" customHeight="1">
      <c r="B165" s="142"/>
      <c r="C165" s="143" t="s">
        <v>293</v>
      </c>
      <c r="D165" s="143" t="s">
        <v>136</v>
      </c>
      <c r="E165" s="144" t="s">
        <v>626</v>
      </c>
      <c r="F165" s="145" t="s">
        <v>627</v>
      </c>
      <c r="G165" s="146" t="s">
        <v>165</v>
      </c>
      <c r="H165" s="147">
        <v>4</v>
      </c>
      <c r="I165" s="148"/>
      <c r="J165" s="148">
        <f t="shared" si="10"/>
        <v>0</v>
      </c>
      <c r="K165" s="149"/>
      <c r="L165" s="27"/>
      <c r="M165" s="150" t="s">
        <v>1</v>
      </c>
      <c r="N165" s="121" t="s">
        <v>37</v>
      </c>
      <c r="O165" s="151">
        <v>0</v>
      </c>
      <c r="P165" s="151">
        <f t="shared" si="11"/>
        <v>0</v>
      </c>
      <c r="Q165" s="151">
        <v>0</v>
      </c>
      <c r="R165" s="151">
        <f t="shared" si="12"/>
        <v>0</v>
      </c>
      <c r="S165" s="151">
        <v>0</v>
      </c>
      <c r="T165" s="152">
        <f t="shared" si="13"/>
        <v>0</v>
      </c>
      <c r="AR165" s="153" t="s">
        <v>415</v>
      </c>
      <c r="AT165" s="153" t="s">
        <v>136</v>
      </c>
      <c r="AU165" s="153" t="s">
        <v>78</v>
      </c>
      <c r="AY165" s="13" t="s">
        <v>133</v>
      </c>
      <c r="BE165" s="154">
        <f t="shared" si="14"/>
        <v>0</v>
      </c>
      <c r="BF165" s="154">
        <f t="shared" si="15"/>
        <v>0</v>
      </c>
      <c r="BG165" s="154">
        <f t="shared" si="16"/>
        <v>0</v>
      </c>
      <c r="BH165" s="154">
        <f t="shared" si="17"/>
        <v>0</v>
      </c>
      <c r="BI165" s="154">
        <f t="shared" si="18"/>
        <v>0</v>
      </c>
      <c r="BJ165" s="13" t="s">
        <v>82</v>
      </c>
      <c r="BK165" s="154">
        <f t="shared" si="19"/>
        <v>0</v>
      </c>
      <c r="BL165" s="13" t="s">
        <v>415</v>
      </c>
      <c r="BM165" s="153" t="s">
        <v>524</v>
      </c>
    </row>
    <row r="166" spans="2:65" s="1" customFormat="1" ht="16.5" customHeight="1">
      <c r="B166" s="142"/>
      <c r="C166" s="155" t="s">
        <v>297</v>
      </c>
      <c r="D166" s="155" t="s">
        <v>168</v>
      </c>
      <c r="E166" s="156" t="s">
        <v>628</v>
      </c>
      <c r="F166" s="157" t="s">
        <v>629</v>
      </c>
      <c r="G166" s="158" t="s">
        <v>165</v>
      </c>
      <c r="H166" s="159">
        <v>4</v>
      </c>
      <c r="I166" s="160"/>
      <c r="J166" s="160">
        <f t="shared" si="10"/>
        <v>0</v>
      </c>
      <c r="K166" s="161"/>
      <c r="L166" s="162"/>
      <c r="M166" s="163" t="s">
        <v>1</v>
      </c>
      <c r="N166" s="164" t="s">
        <v>37</v>
      </c>
      <c r="O166" s="151">
        <v>0</v>
      </c>
      <c r="P166" s="151">
        <f t="shared" si="11"/>
        <v>0</v>
      </c>
      <c r="Q166" s="151">
        <v>0</v>
      </c>
      <c r="R166" s="151">
        <f t="shared" si="12"/>
        <v>0</v>
      </c>
      <c r="S166" s="151">
        <v>0</v>
      </c>
      <c r="T166" s="152">
        <f t="shared" si="13"/>
        <v>0</v>
      </c>
      <c r="AR166" s="153" t="s">
        <v>573</v>
      </c>
      <c r="AT166" s="153" t="s">
        <v>168</v>
      </c>
      <c r="AU166" s="153" t="s">
        <v>78</v>
      </c>
      <c r="AY166" s="13" t="s">
        <v>133</v>
      </c>
      <c r="BE166" s="154">
        <f t="shared" si="14"/>
        <v>0</v>
      </c>
      <c r="BF166" s="154">
        <f t="shared" si="15"/>
        <v>0</v>
      </c>
      <c r="BG166" s="154">
        <f t="shared" si="16"/>
        <v>0</v>
      </c>
      <c r="BH166" s="154">
        <f t="shared" si="17"/>
        <v>0</v>
      </c>
      <c r="BI166" s="154">
        <f t="shared" si="18"/>
        <v>0</v>
      </c>
      <c r="BJ166" s="13" t="s">
        <v>82</v>
      </c>
      <c r="BK166" s="154">
        <f t="shared" si="19"/>
        <v>0</v>
      </c>
      <c r="BL166" s="13" t="s">
        <v>415</v>
      </c>
      <c r="BM166" s="153" t="s">
        <v>527</v>
      </c>
    </row>
    <row r="167" spans="2:65" s="1" customFormat="1" ht="16.5" customHeight="1">
      <c r="B167" s="142"/>
      <c r="C167" s="143" t="s">
        <v>301</v>
      </c>
      <c r="D167" s="143" t="s">
        <v>136</v>
      </c>
      <c r="E167" s="144" t="s">
        <v>630</v>
      </c>
      <c r="F167" s="145" t="s">
        <v>631</v>
      </c>
      <c r="G167" s="146" t="s">
        <v>555</v>
      </c>
      <c r="H167" s="147">
        <v>1</v>
      </c>
      <c r="I167" s="148"/>
      <c r="J167" s="148">
        <f t="shared" si="10"/>
        <v>0</v>
      </c>
      <c r="K167" s="149"/>
      <c r="L167" s="27"/>
      <c r="M167" s="150" t="s">
        <v>1</v>
      </c>
      <c r="N167" s="121" t="s">
        <v>37</v>
      </c>
      <c r="O167" s="151">
        <v>0</v>
      </c>
      <c r="P167" s="151">
        <f t="shared" si="11"/>
        <v>0</v>
      </c>
      <c r="Q167" s="151">
        <v>0</v>
      </c>
      <c r="R167" s="151">
        <f t="shared" si="12"/>
        <v>0</v>
      </c>
      <c r="S167" s="151">
        <v>0</v>
      </c>
      <c r="T167" s="152">
        <f t="shared" si="13"/>
        <v>0</v>
      </c>
      <c r="AR167" s="153" t="s">
        <v>415</v>
      </c>
      <c r="AT167" s="153" t="s">
        <v>136</v>
      </c>
      <c r="AU167" s="153" t="s">
        <v>78</v>
      </c>
      <c r="AY167" s="13" t="s">
        <v>133</v>
      </c>
      <c r="BE167" s="154">
        <f t="shared" si="14"/>
        <v>0</v>
      </c>
      <c r="BF167" s="154">
        <f t="shared" si="15"/>
        <v>0</v>
      </c>
      <c r="BG167" s="154">
        <f t="shared" si="16"/>
        <v>0</v>
      </c>
      <c r="BH167" s="154">
        <f t="shared" si="17"/>
        <v>0</v>
      </c>
      <c r="BI167" s="154">
        <f t="shared" si="18"/>
        <v>0</v>
      </c>
      <c r="BJ167" s="13" t="s">
        <v>82</v>
      </c>
      <c r="BK167" s="154">
        <f t="shared" si="19"/>
        <v>0</v>
      </c>
      <c r="BL167" s="13" t="s">
        <v>415</v>
      </c>
      <c r="BM167" s="153" t="s">
        <v>530</v>
      </c>
    </row>
    <row r="168" spans="2:65" s="1" customFormat="1" ht="24.2" customHeight="1">
      <c r="B168" s="142"/>
      <c r="C168" s="155" t="s">
        <v>305</v>
      </c>
      <c r="D168" s="155" t="s">
        <v>168</v>
      </c>
      <c r="E168" s="156" t="s">
        <v>632</v>
      </c>
      <c r="F168" s="157" t="s">
        <v>633</v>
      </c>
      <c r="G168" s="158" t="s">
        <v>555</v>
      </c>
      <c r="H168" s="159">
        <v>1</v>
      </c>
      <c r="I168" s="160"/>
      <c r="J168" s="160">
        <f t="shared" si="10"/>
        <v>0</v>
      </c>
      <c r="K168" s="161"/>
      <c r="L168" s="162"/>
      <c r="M168" s="163" t="s">
        <v>1</v>
      </c>
      <c r="N168" s="164" t="s">
        <v>37</v>
      </c>
      <c r="O168" s="151">
        <v>0</v>
      </c>
      <c r="P168" s="151">
        <f t="shared" si="11"/>
        <v>0</v>
      </c>
      <c r="Q168" s="151">
        <v>0</v>
      </c>
      <c r="R168" s="151">
        <f t="shared" si="12"/>
        <v>0</v>
      </c>
      <c r="S168" s="151">
        <v>0</v>
      </c>
      <c r="T168" s="152">
        <f t="shared" si="13"/>
        <v>0</v>
      </c>
      <c r="AR168" s="153" t="s">
        <v>573</v>
      </c>
      <c r="AT168" s="153" t="s">
        <v>168</v>
      </c>
      <c r="AU168" s="153" t="s">
        <v>78</v>
      </c>
      <c r="AY168" s="13" t="s">
        <v>133</v>
      </c>
      <c r="BE168" s="154">
        <f t="shared" si="14"/>
        <v>0</v>
      </c>
      <c r="BF168" s="154">
        <f t="shared" si="15"/>
        <v>0</v>
      </c>
      <c r="BG168" s="154">
        <f t="shared" si="16"/>
        <v>0</v>
      </c>
      <c r="BH168" s="154">
        <f t="shared" si="17"/>
        <v>0</v>
      </c>
      <c r="BI168" s="154">
        <f t="shared" si="18"/>
        <v>0</v>
      </c>
      <c r="BJ168" s="13" t="s">
        <v>82</v>
      </c>
      <c r="BK168" s="154">
        <f t="shared" si="19"/>
        <v>0</v>
      </c>
      <c r="BL168" s="13" t="s">
        <v>415</v>
      </c>
      <c r="BM168" s="153" t="s">
        <v>533</v>
      </c>
    </row>
    <row r="169" spans="2:65" s="1" customFormat="1" ht="16.5" customHeight="1">
      <c r="B169" s="142"/>
      <c r="C169" s="155" t="s">
        <v>311</v>
      </c>
      <c r="D169" s="155" t="s">
        <v>168</v>
      </c>
      <c r="E169" s="156" t="s">
        <v>634</v>
      </c>
      <c r="F169" s="157" t="s">
        <v>635</v>
      </c>
      <c r="G169" s="158" t="s">
        <v>555</v>
      </c>
      <c r="H169" s="159">
        <v>1</v>
      </c>
      <c r="I169" s="160"/>
      <c r="J169" s="160">
        <f t="shared" si="10"/>
        <v>0</v>
      </c>
      <c r="K169" s="161"/>
      <c r="L169" s="162"/>
      <c r="M169" s="163" t="s">
        <v>1</v>
      </c>
      <c r="N169" s="164" t="s">
        <v>37</v>
      </c>
      <c r="O169" s="151">
        <v>0</v>
      </c>
      <c r="P169" s="151">
        <f t="shared" si="11"/>
        <v>0</v>
      </c>
      <c r="Q169" s="151">
        <v>0</v>
      </c>
      <c r="R169" s="151">
        <f t="shared" si="12"/>
        <v>0</v>
      </c>
      <c r="S169" s="151">
        <v>0</v>
      </c>
      <c r="T169" s="152">
        <f t="shared" si="13"/>
        <v>0</v>
      </c>
      <c r="AR169" s="153" t="s">
        <v>573</v>
      </c>
      <c r="AT169" s="153" t="s">
        <v>168</v>
      </c>
      <c r="AU169" s="153" t="s">
        <v>78</v>
      </c>
      <c r="AY169" s="13" t="s">
        <v>133</v>
      </c>
      <c r="BE169" s="154">
        <f t="shared" si="14"/>
        <v>0</v>
      </c>
      <c r="BF169" s="154">
        <f t="shared" si="15"/>
        <v>0</v>
      </c>
      <c r="BG169" s="154">
        <f t="shared" si="16"/>
        <v>0</v>
      </c>
      <c r="BH169" s="154">
        <f t="shared" si="17"/>
        <v>0</v>
      </c>
      <c r="BI169" s="154">
        <f t="shared" si="18"/>
        <v>0</v>
      </c>
      <c r="BJ169" s="13" t="s">
        <v>82</v>
      </c>
      <c r="BK169" s="154">
        <f t="shared" si="19"/>
        <v>0</v>
      </c>
      <c r="BL169" s="13" t="s">
        <v>415</v>
      </c>
      <c r="BM169" s="153" t="s">
        <v>536</v>
      </c>
    </row>
    <row r="170" spans="2:65" s="1" customFormat="1" ht="16.5" customHeight="1">
      <c r="B170" s="142"/>
      <c r="C170" s="143" t="s">
        <v>315</v>
      </c>
      <c r="D170" s="143" t="s">
        <v>136</v>
      </c>
      <c r="E170" s="144" t="s">
        <v>636</v>
      </c>
      <c r="F170" s="145" t="s">
        <v>637</v>
      </c>
      <c r="G170" s="146" t="s">
        <v>165</v>
      </c>
      <c r="H170" s="147">
        <v>7</v>
      </c>
      <c r="I170" s="148"/>
      <c r="J170" s="148">
        <f t="shared" si="10"/>
        <v>0</v>
      </c>
      <c r="K170" s="149"/>
      <c r="L170" s="27"/>
      <c r="M170" s="150" t="s">
        <v>1</v>
      </c>
      <c r="N170" s="121" t="s">
        <v>37</v>
      </c>
      <c r="O170" s="151">
        <v>0</v>
      </c>
      <c r="P170" s="151">
        <f t="shared" si="11"/>
        <v>0</v>
      </c>
      <c r="Q170" s="151">
        <v>0</v>
      </c>
      <c r="R170" s="151">
        <f t="shared" si="12"/>
        <v>0</v>
      </c>
      <c r="S170" s="151">
        <v>0</v>
      </c>
      <c r="T170" s="152">
        <f t="shared" si="13"/>
        <v>0</v>
      </c>
      <c r="AR170" s="153" t="s">
        <v>415</v>
      </c>
      <c r="AT170" s="153" t="s">
        <v>136</v>
      </c>
      <c r="AU170" s="153" t="s">
        <v>78</v>
      </c>
      <c r="AY170" s="13" t="s">
        <v>133</v>
      </c>
      <c r="BE170" s="154">
        <f t="shared" si="14"/>
        <v>0</v>
      </c>
      <c r="BF170" s="154">
        <f t="shared" si="15"/>
        <v>0</v>
      </c>
      <c r="BG170" s="154">
        <f t="shared" si="16"/>
        <v>0</v>
      </c>
      <c r="BH170" s="154">
        <f t="shared" si="17"/>
        <v>0</v>
      </c>
      <c r="BI170" s="154">
        <f t="shared" si="18"/>
        <v>0</v>
      </c>
      <c r="BJ170" s="13" t="s">
        <v>82</v>
      </c>
      <c r="BK170" s="154">
        <f t="shared" si="19"/>
        <v>0</v>
      </c>
      <c r="BL170" s="13" t="s">
        <v>415</v>
      </c>
      <c r="BM170" s="153" t="s">
        <v>539</v>
      </c>
    </row>
    <row r="171" spans="2:65" s="1" customFormat="1" ht="24.2" customHeight="1">
      <c r="B171" s="142"/>
      <c r="C171" s="143" t="s">
        <v>321</v>
      </c>
      <c r="D171" s="143" t="s">
        <v>136</v>
      </c>
      <c r="E171" s="144" t="s">
        <v>638</v>
      </c>
      <c r="F171" s="145" t="s">
        <v>639</v>
      </c>
      <c r="G171" s="146" t="s">
        <v>165</v>
      </c>
      <c r="H171" s="147">
        <v>7</v>
      </c>
      <c r="I171" s="148"/>
      <c r="J171" s="148">
        <f t="shared" si="10"/>
        <v>0</v>
      </c>
      <c r="K171" s="149"/>
      <c r="L171" s="27"/>
      <c r="M171" s="150" t="s">
        <v>1</v>
      </c>
      <c r="N171" s="121" t="s">
        <v>37</v>
      </c>
      <c r="O171" s="151">
        <v>0</v>
      </c>
      <c r="P171" s="151">
        <f t="shared" si="11"/>
        <v>0</v>
      </c>
      <c r="Q171" s="151">
        <v>0</v>
      </c>
      <c r="R171" s="151">
        <f t="shared" si="12"/>
        <v>0</v>
      </c>
      <c r="S171" s="151">
        <v>0</v>
      </c>
      <c r="T171" s="152">
        <f t="shared" si="13"/>
        <v>0</v>
      </c>
      <c r="AR171" s="153" t="s">
        <v>415</v>
      </c>
      <c r="AT171" s="153" t="s">
        <v>136</v>
      </c>
      <c r="AU171" s="153" t="s">
        <v>78</v>
      </c>
      <c r="AY171" s="13" t="s">
        <v>133</v>
      </c>
      <c r="BE171" s="154">
        <f t="shared" si="14"/>
        <v>0</v>
      </c>
      <c r="BF171" s="154">
        <f t="shared" si="15"/>
        <v>0</v>
      </c>
      <c r="BG171" s="154">
        <f t="shared" si="16"/>
        <v>0</v>
      </c>
      <c r="BH171" s="154">
        <f t="shared" si="17"/>
        <v>0</v>
      </c>
      <c r="BI171" s="154">
        <f t="shared" si="18"/>
        <v>0</v>
      </c>
      <c r="BJ171" s="13" t="s">
        <v>82</v>
      </c>
      <c r="BK171" s="154">
        <f t="shared" si="19"/>
        <v>0</v>
      </c>
      <c r="BL171" s="13" t="s">
        <v>415</v>
      </c>
      <c r="BM171" s="153" t="s">
        <v>542</v>
      </c>
    </row>
    <row r="172" spans="2:65" s="1" customFormat="1" ht="24.2" customHeight="1">
      <c r="B172" s="142"/>
      <c r="C172" s="155" t="s">
        <v>325</v>
      </c>
      <c r="D172" s="155" t="s">
        <v>168</v>
      </c>
      <c r="E172" s="156" t="s">
        <v>640</v>
      </c>
      <c r="F172" s="157" t="s">
        <v>641</v>
      </c>
      <c r="G172" s="158" t="s">
        <v>165</v>
      </c>
      <c r="H172" s="159">
        <v>2</v>
      </c>
      <c r="I172" s="160"/>
      <c r="J172" s="160">
        <f t="shared" si="10"/>
        <v>0</v>
      </c>
      <c r="K172" s="161"/>
      <c r="L172" s="162"/>
      <c r="M172" s="163" t="s">
        <v>1</v>
      </c>
      <c r="N172" s="164" t="s">
        <v>37</v>
      </c>
      <c r="O172" s="151">
        <v>0</v>
      </c>
      <c r="P172" s="151">
        <f t="shared" si="11"/>
        <v>0</v>
      </c>
      <c r="Q172" s="151">
        <v>0</v>
      </c>
      <c r="R172" s="151">
        <f t="shared" si="12"/>
        <v>0</v>
      </c>
      <c r="S172" s="151">
        <v>0</v>
      </c>
      <c r="T172" s="152">
        <f t="shared" si="13"/>
        <v>0</v>
      </c>
      <c r="AR172" s="153" t="s">
        <v>573</v>
      </c>
      <c r="AT172" s="153" t="s">
        <v>168</v>
      </c>
      <c r="AU172" s="153" t="s">
        <v>78</v>
      </c>
      <c r="AY172" s="13" t="s">
        <v>133</v>
      </c>
      <c r="BE172" s="154">
        <f t="shared" si="14"/>
        <v>0</v>
      </c>
      <c r="BF172" s="154">
        <f t="shared" si="15"/>
        <v>0</v>
      </c>
      <c r="BG172" s="154">
        <f t="shared" si="16"/>
        <v>0</v>
      </c>
      <c r="BH172" s="154">
        <f t="shared" si="17"/>
        <v>0</v>
      </c>
      <c r="BI172" s="154">
        <f t="shared" si="18"/>
        <v>0</v>
      </c>
      <c r="BJ172" s="13" t="s">
        <v>82</v>
      </c>
      <c r="BK172" s="154">
        <f t="shared" si="19"/>
        <v>0</v>
      </c>
      <c r="BL172" s="13" t="s">
        <v>415</v>
      </c>
      <c r="BM172" s="153" t="s">
        <v>546</v>
      </c>
    </row>
    <row r="173" spans="2:65" s="1" customFormat="1" ht="24.2" customHeight="1">
      <c r="B173" s="142"/>
      <c r="C173" s="155" t="s">
        <v>329</v>
      </c>
      <c r="D173" s="155" t="s">
        <v>168</v>
      </c>
      <c r="E173" s="156" t="s">
        <v>642</v>
      </c>
      <c r="F173" s="157" t="s">
        <v>643</v>
      </c>
      <c r="G173" s="158" t="s">
        <v>165</v>
      </c>
      <c r="H173" s="159">
        <v>3</v>
      </c>
      <c r="I173" s="160"/>
      <c r="J173" s="160">
        <f t="shared" si="10"/>
        <v>0</v>
      </c>
      <c r="K173" s="161"/>
      <c r="L173" s="162"/>
      <c r="M173" s="163" t="s">
        <v>1</v>
      </c>
      <c r="N173" s="164" t="s">
        <v>37</v>
      </c>
      <c r="O173" s="151">
        <v>0</v>
      </c>
      <c r="P173" s="151">
        <f t="shared" si="11"/>
        <v>0</v>
      </c>
      <c r="Q173" s="151">
        <v>0</v>
      </c>
      <c r="R173" s="151">
        <f t="shared" si="12"/>
        <v>0</v>
      </c>
      <c r="S173" s="151">
        <v>0</v>
      </c>
      <c r="T173" s="152">
        <f t="shared" si="13"/>
        <v>0</v>
      </c>
      <c r="AR173" s="153" t="s">
        <v>573</v>
      </c>
      <c r="AT173" s="153" t="s">
        <v>168</v>
      </c>
      <c r="AU173" s="153" t="s">
        <v>78</v>
      </c>
      <c r="AY173" s="13" t="s">
        <v>133</v>
      </c>
      <c r="BE173" s="154">
        <f t="shared" si="14"/>
        <v>0</v>
      </c>
      <c r="BF173" s="154">
        <f t="shared" si="15"/>
        <v>0</v>
      </c>
      <c r="BG173" s="154">
        <f t="shared" si="16"/>
        <v>0</v>
      </c>
      <c r="BH173" s="154">
        <f t="shared" si="17"/>
        <v>0</v>
      </c>
      <c r="BI173" s="154">
        <f t="shared" si="18"/>
        <v>0</v>
      </c>
      <c r="BJ173" s="13" t="s">
        <v>82</v>
      </c>
      <c r="BK173" s="154">
        <f t="shared" si="19"/>
        <v>0</v>
      </c>
      <c r="BL173" s="13" t="s">
        <v>415</v>
      </c>
      <c r="BM173" s="153" t="s">
        <v>644</v>
      </c>
    </row>
    <row r="174" spans="2:65" s="1" customFormat="1" ht="37.9" customHeight="1">
      <c r="B174" s="142"/>
      <c r="C174" s="155" t="s">
        <v>333</v>
      </c>
      <c r="D174" s="155" t="s">
        <v>168</v>
      </c>
      <c r="E174" s="156" t="s">
        <v>645</v>
      </c>
      <c r="F174" s="157" t="s">
        <v>646</v>
      </c>
      <c r="G174" s="158" t="s">
        <v>165</v>
      </c>
      <c r="H174" s="159">
        <v>2</v>
      </c>
      <c r="I174" s="160"/>
      <c r="J174" s="160">
        <f t="shared" si="10"/>
        <v>0</v>
      </c>
      <c r="K174" s="161"/>
      <c r="L174" s="162"/>
      <c r="M174" s="163" t="s">
        <v>1</v>
      </c>
      <c r="N174" s="164" t="s">
        <v>37</v>
      </c>
      <c r="O174" s="151">
        <v>0</v>
      </c>
      <c r="P174" s="151">
        <f t="shared" si="11"/>
        <v>0</v>
      </c>
      <c r="Q174" s="151">
        <v>0</v>
      </c>
      <c r="R174" s="151">
        <f t="shared" si="12"/>
        <v>0</v>
      </c>
      <c r="S174" s="151">
        <v>0</v>
      </c>
      <c r="T174" s="152">
        <f t="shared" si="13"/>
        <v>0</v>
      </c>
      <c r="AR174" s="153" t="s">
        <v>573</v>
      </c>
      <c r="AT174" s="153" t="s">
        <v>168</v>
      </c>
      <c r="AU174" s="153" t="s">
        <v>78</v>
      </c>
      <c r="AY174" s="13" t="s">
        <v>133</v>
      </c>
      <c r="BE174" s="154">
        <f t="shared" si="14"/>
        <v>0</v>
      </c>
      <c r="BF174" s="154">
        <f t="shared" si="15"/>
        <v>0</v>
      </c>
      <c r="BG174" s="154">
        <f t="shared" si="16"/>
        <v>0</v>
      </c>
      <c r="BH174" s="154">
        <f t="shared" si="17"/>
        <v>0</v>
      </c>
      <c r="BI174" s="154">
        <f t="shared" si="18"/>
        <v>0</v>
      </c>
      <c r="BJ174" s="13" t="s">
        <v>82</v>
      </c>
      <c r="BK174" s="154">
        <f t="shared" si="19"/>
        <v>0</v>
      </c>
      <c r="BL174" s="13" t="s">
        <v>415</v>
      </c>
      <c r="BM174" s="153" t="s">
        <v>647</v>
      </c>
    </row>
    <row r="175" spans="2:65" s="1" customFormat="1" ht="21.75" customHeight="1">
      <c r="B175" s="142"/>
      <c r="C175" s="155" t="s">
        <v>339</v>
      </c>
      <c r="D175" s="155" t="s">
        <v>168</v>
      </c>
      <c r="E175" s="156" t="s">
        <v>648</v>
      </c>
      <c r="F175" s="157" t="s">
        <v>649</v>
      </c>
      <c r="G175" s="158" t="s">
        <v>509</v>
      </c>
      <c r="H175" s="159">
        <v>1</v>
      </c>
      <c r="I175" s="160"/>
      <c r="J175" s="160">
        <f t="shared" si="10"/>
        <v>0</v>
      </c>
      <c r="K175" s="161"/>
      <c r="L175" s="162"/>
      <c r="M175" s="163" t="s">
        <v>1</v>
      </c>
      <c r="N175" s="164" t="s">
        <v>37</v>
      </c>
      <c r="O175" s="151">
        <v>0</v>
      </c>
      <c r="P175" s="151">
        <f t="shared" si="11"/>
        <v>0</v>
      </c>
      <c r="Q175" s="151">
        <v>0</v>
      </c>
      <c r="R175" s="151">
        <f t="shared" si="12"/>
        <v>0</v>
      </c>
      <c r="S175" s="151">
        <v>0</v>
      </c>
      <c r="T175" s="152">
        <f t="shared" si="13"/>
        <v>0</v>
      </c>
      <c r="AR175" s="153" t="s">
        <v>573</v>
      </c>
      <c r="AT175" s="153" t="s">
        <v>168</v>
      </c>
      <c r="AU175" s="153" t="s">
        <v>78</v>
      </c>
      <c r="AY175" s="13" t="s">
        <v>133</v>
      </c>
      <c r="BE175" s="154">
        <f t="shared" si="14"/>
        <v>0</v>
      </c>
      <c r="BF175" s="154">
        <f t="shared" si="15"/>
        <v>0</v>
      </c>
      <c r="BG175" s="154">
        <f t="shared" si="16"/>
        <v>0</v>
      </c>
      <c r="BH175" s="154">
        <f t="shared" si="17"/>
        <v>0</v>
      </c>
      <c r="BI175" s="154">
        <f t="shared" si="18"/>
        <v>0</v>
      </c>
      <c r="BJ175" s="13" t="s">
        <v>82</v>
      </c>
      <c r="BK175" s="154">
        <f t="shared" si="19"/>
        <v>0</v>
      </c>
      <c r="BL175" s="13" t="s">
        <v>415</v>
      </c>
      <c r="BM175" s="153" t="s">
        <v>650</v>
      </c>
    </row>
    <row r="176" spans="2:65" s="1" customFormat="1" ht="16.5" customHeight="1">
      <c r="B176" s="142"/>
      <c r="C176" s="155" t="s">
        <v>343</v>
      </c>
      <c r="D176" s="155" t="s">
        <v>168</v>
      </c>
      <c r="E176" s="156" t="s">
        <v>651</v>
      </c>
      <c r="F176" s="157" t="s">
        <v>652</v>
      </c>
      <c r="G176" s="158" t="s">
        <v>253</v>
      </c>
      <c r="H176" s="159">
        <v>20</v>
      </c>
      <c r="I176" s="160"/>
      <c r="J176" s="160">
        <f t="shared" si="10"/>
        <v>0</v>
      </c>
      <c r="K176" s="161"/>
      <c r="L176" s="162"/>
      <c r="M176" s="163" t="s">
        <v>1</v>
      </c>
      <c r="N176" s="164" t="s">
        <v>37</v>
      </c>
      <c r="O176" s="151">
        <v>0</v>
      </c>
      <c r="P176" s="151">
        <f t="shared" si="11"/>
        <v>0</v>
      </c>
      <c r="Q176" s="151">
        <v>0</v>
      </c>
      <c r="R176" s="151">
        <f t="shared" si="12"/>
        <v>0</v>
      </c>
      <c r="S176" s="151">
        <v>0</v>
      </c>
      <c r="T176" s="152">
        <f t="shared" si="13"/>
        <v>0</v>
      </c>
      <c r="AR176" s="153" t="s">
        <v>573</v>
      </c>
      <c r="AT176" s="153" t="s">
        <v>168</v>
      </c>
      <c r="AU176" s="153" t="s">
        <v>78</v>
      </c>
      <c r="AY176" s="13" t="s">
        <v>133</v>
      </c>
      <c r="BE176" s="154">
        <f t="shared" si="14"/>
        <v>0</v>
      </c>
      <c r="BF176" s="154">
        <f t="shared" si="15"/>
        <v>0</v>
      </c>
      <c r="BG176" s="154">
        <f t="shared" si="16"/>
        <v>0</v>
      </c>
      <c r="BH176" s="154">
        <f t="shared" si="17"/>
        <v>0</v>
      </c>
      <c r="BI176" s="154">
        <f t="shared" si="18"/>
        <v>0</v>
      </c>
      <c r="BJ176" s="13" t="s">
        <v>82</v>
      </c>
      <c r="BK176" s="154">
        <f t="shared" si="19"/>
        <v>0</v>
      </c>
      <c r="BL176" s="13" t="s">
        <v>415</v>
      </c>
      <c r="BM176" s="153" t="s">
        <v>653</v>
      </c>
    </row>
    <row r="177" spans="2:65" s="1" customFormat="1" ht="16.5" customHeight="1">
      <c r="B177" s="142"/>
      <c r="C177" s="143" t="s">
        <v>347</v>
      </c>
      <c r="D177" s="143" t="s">
        <v>136</v>
      </c>
      <c r="E177" s="144" t="s">
        <v>654</v>
      </c>
      <c r="F177" s="145" t="s">
        <v>655</v>
      </c>
      <c r="G177" s="146" t="s">
        <v>656</v>
      </c>
      <c r="H177" s="147">
        <v>1</v>
      </c>
      <c r="I177" s="148"/>
      <c r="J177" s="148">
        <f t="shared" si="10"/>
        <v>0</v>
      </c>
      <c r="K177" s="149"/>
      <c r="L177" s="27"/>
      <c r="M177" s="150" t="s">
        <v>1</v>
      </c>
      <c r="N177" s="121" t="s">
        <v>37</v>
      </c>
      <c r="O177" s="151">
        <v>0</v>
      </c>
      <c r="P177" s="151">
        <f t="shared" si="11"/>
        <v>0</v>
      </c>
      <c r="Q177" s="151">
        <v>0</v>
      </c>
      <c r="R177" s="151">
        <f t="shared" si="12"/>
        <v>0</v>
      </c>
      <c r="S177" s="151">
        <v>0</v>
      </c>
      <c r="T177" s="152">
        <f t="shared" si="13"/>
        <v>0</v>
      </c>
      <c r="AR177" s="153" t="s">
        <v>415</v>
      </c>
      <c r="AT177" s="153" t="s">
        <v>136</v>
      </c>
      <c r="AU177" s="153" t="s">
        <v>78</v>
      </c>
      <c r="AY177" s="13" t="s">
        <v>133</v>
      </c>
      <c r="BE177" s="154">
        <f t="shared" si="14"/>
        <v>0</v>
      </c>
      <c r="BF177" s="154">
        <f t="shared" si="15"/>
        <v>0</v>
      </c>
      <c r="BG177" s="154">
        <f t="shared" si="16"/>
        <v>0</v>
      </c>
      <c r="BH177" s="154">
        <f t="shared" si="17"/>
        <v>0</v>
      </c>
      <c r="BI177" s="154">
        <f t="shared" si="18"/>
        <v>0</v>
      </c>
      <c r="BJ177" s="13" t="s">
        <v>82</v>
      </c>
      <c r="BK177" s="154">
        <f t="shared" si="19"/>
        <v>0</v>
      </c>
      <c r="BL177" s="13" t="s">
        <v>415</v>
      </c>
      <c r="BM177" s="153" t="s">
        <v>657</v>
      </c>
    </row>
    <row r="178" spans="2:65" s="1" customFormat="1" ht="24.2" customHeight="1">
      <c r="B178" s="142"/>
      <c r="C178" s="143" t="s">
        <v>351</v>
      </c>
      <c r="D178" s="143" t="s">
        <v>136</v>
      </c>
      <c r="E178" s="144" t="s">
        <v>658</v>
      </c>
      <c r="F178" s="145" t="s">
        <v>659</v>
      </c>
      <c r="G178" s="146" t="s">
        <v>428</v>
      </c>
      <c r="H178" s="147">
        <v>16</v>
      </c>
      <c r="I178" s="148"/>
      <c r="J178" s="148">
        <f t="shared" si="10"/>
        <v>0</v>
      </c>
      <c r="K178" s="149"/>
      <c r="L178" s="27"/>
      <c r="M178" s="150" t="s">
        <v>1</v>
      </c>
      <c r="N178" s="121" t="s">
        <v>37</v>
      </c>
      <c r="O178" s="151">
        <v>0</v>
      </c>
      <c r="P178" s="151">
        <f t="shared" si="11"/>
        <v>0</v>
      </c>
      <c r="Q178" s="151">
        <v>0</v>
      </c>
      <c r="R178" s="151">
        <f t="shared" si="12"/>
        <v>0</v>
      </c>
      <c r="S178" s="151">
        <v>0</v>
      </c>
      <c r="T178" s="152">
        <f t="shared" si="13"/>
        <v>0</v>
      </c>
      <c r="AR178" s="153" t="s">
        <v>415</v>
      </c>
      <c r="AT178" s="153" t="s">
        <v>136</v>
      </c>
      <c r="AU178" s="153" t="s">
        <v>78</v>
      </c>
      <c r="AY178" s="13" t="s">
        <v>133</v>
      </c>
      <c r="BE178" s="154">
        <f t="shared" si="14"/>
        <v>0</v>
      </c>
      <c r="BF178" s="154">
        <f t="shared" si="15"/>
        <v>0</v>
      </c>
      <c r="BG178" s="154">
        <f t="shared" si="16"/>
        <v>0</v>
      </c>
      <c r="BH178" s="154">
        <f t="shared" si="17"/>
        <v>0</v>
      </c>
      <c r="BI178" s="154">
        <f t="shared" si="18"/>
        <v>0</v>
      </c>
      <c r="BJ178" s="13" t="s">
        <v>82</v>
      </c>
      <c r="BK178" s="154">
        <f t="shared" si="19"/>
        <v>0</v>
      </c>
      <c r="BL178" s="13" t="s">
        <v>415</v>
      </c>
      <c r="BM178" s="153" t="s">
        <v>660</v>
      </c>
    </row>
    <row r="179" spans="2:65" s="1" customFormat="1" ht="16.5" customHeight="1">
      <c r="B179" s="142"/>
      <c r="C179" s="143" t="s">
        <v>357</v>
      </c>
      <c r="D179" s="143" t="s">
        <v>136</v>
      </c>
      <c r="E179" s="144" t="s">
        <v>661</v>
      </c>
      <c r="F179" s="145" t="s">
        <v>662</v>
      </c>
      <c r="G179" s="146" t="s">
        <v>428</v>
      </c>
      <c r="H179" s="147">
        <v>12</v>
      </c>
      <c r="I179" s="148"/>
      <c r="J179" s="148">
        <f t="shared" si="10"/>
        <v>0</v>
      </c>
      <c r="K179" s="149"/>
      <c r="L179" s="27"/>
      <c r="M179" s="150" t="s">
        <v>1</v>
      </c>
      <c r="N179" s="121" t="s">
        <v>37</v>
      </c>
      <c r="O179" s="151">
        <v>0</v>
      </c>
      <c r="P179" s="151">
        <f t="shared" si="11"/>
        <v>0</v>
      </c>
      <c r="Q179" s="151">
        <v>0</v>
      </c>
      <c r="R179" s="151">
        <f t="shared" si="12"/>
        <v>0</v>
      </c>
      <c r="S179" s="151">
        <v>0</v>
      </c>
      <c r="T179" s="152">
        <f t="shared" si="13"/>
        <v>0</v>
      </c>
      <c r="AR179" s="153" t="s">
        <v>415</v>
      </c>
      <c r="AT179" s="153" t="s">
        <v>136</v>
      </c>
      <c r="AU179" s="153" t="s">
        <v>78</v>
      </c>
      <c r="AY179" s="13" t="s">
        <v>133</v>
      </c>
      <c r="BE179" s="154">
        <f t="shared" si="14"/>
        <v>0</v>
      </c>
      <c r="BF179" s="154">
        <f t="shared" si="15"/>
        <v>0</v>
      </c>
      <c r="BG179" s="154">
        <f t="shared" si="16"/>
        <v>0</v>
      </c>
      <c r="BH179" s="154">
        <f t="shared" si="17"/>
        <v>0</v>
      </c>
      <c r="BI179" s="154">
        <f t="shared" si="18"/>
        <v>0</v>
      </c>
      <c r="BJ179" s="13" t="s">
        <v>82</v>
      </c>
      <c r="BK179" s="154">
        <f t="shared" si="19"/>
        <v>0</v>
      </c>
      <c r="BL179" s="13" t="s">
        <v>415</v>
      </c>
      <c r="BM179" s="153" t="s">
        <v>663</v>
      </c>
    </row>
    <row r="180" spans="2:65" s="1" customFormat="1" ht="16.5" customHeight="1">
      <c r="B180" s="142"/>
      <c r="C180" s="143" t="s">
        <v>361</v>
      </c>
      <c r="D180" s="143" t="s">
        <v>136</v>
      </c>
      <c r="E180" s="144" t="s">
        <v>563</v>
      </c>
      <c r="F180" s="145" t="s">
        <v>564</v>
      </c>
      <c r="G180" s="146" t="s">
        <v>269</v>
      </c>
      <c r="H180" s="147">
        <v>10.864000000000001</v>
      </c>
      <c r="I180" s="148"/>
      <c r="J180" s="148">
        <f t="shared" si="10"/>
        <v>0</v>
      </c>
      <c r="K180" s="149"/>
      <c r="L180" s="27"/>
      <c r="M180" s="150" t="s">
        <v>1</v>
      </c>
      <c r="N180" s="121" t="s">
        <v>37</v>
      </c>
      <c r="O180" s="151">
        <v>0</v>
      </c>
      <c r="P180" s="151">
        <f t="shared" si="11"/>
        <v>0</v>
      </c>
      <c r="Q180" s="151">
        <v>0</v>
      </c>
      <c r="R180" s="151">
        <f t="shared" si="12"/>
        <v>0</v>
      </c>
      <c r="S180" s="151">
        <v>0</v>
      </c>
      <c r="T180" s="152">
        <f t="shared" si="13"/>
        <v>0</v>
      </c>
      <c r="AR180" s="153" t="s">
        <v>415</v>
      </c>
      <c r="AT180" s="153" t="s">
        <v>136</v>
      </c>
      <c r="AU180" s="153" t="s">
        <v>78</v>
      </c>
      <c r="AY180" s="13" t="s">
        <v>133</v>
      </c>
      <c r="BE180" s="154">
        <f t="shared" si="14"/>
        <v>0</v>
      </c>
      <c r="BF180" s="154">
        <f t="shared" si="15"/>
        <v>0</v>
      </c>
      <c r="BG180" s="154">
        <f t="shared" si="16"/>
        <v>0</v>
      </c>
      <c r="BH180" s="154">
        <f t="shared" si="17"/>
        <v>0</v>
      </c>
      <c r="BI180" s="154">
        <f t="shared" si="18"/>
        <v>0</v>
      </c>
      <c r="BJ180" s="13" t="s">
        <v>82</v>
      </c>
      <c r="BK180" s="154">
        <f t="shared" si="19"/>
        <v>0</v>
      </c>
      <c r="BL180" s="13" t="s">
        <v>415</v>
      </c>
      <c r="BM180" s="153" t="s">
        <v>664</v>
      </c>
    </row>
    <row r="181" spans="2:65" s="1" customFormat="1" ht="16.5" customHeight="1">
      <c r="B181" s="142"/>
      <c r="C181" s="143" t="s">
        <v>365</v>
      </c>
      <c r="D181" s="143" t="s">
        <v>136</v>
      </c>
      <c r="E181" s="144" t="s">
        <v>665</v>
      </c>
      <c r="F181" s="145" t="s">
        <v>666</v>
      </c>
      <c r="G181" s="146" t="s">
        <v>269</v>
      </c>
      <c r="H181" s="147">
        <v>9.8979999999999997</v>
      </c>
      <c r="I181" s="148"/>
      <c r="J181" s="148">
        <f t="shared" si="10"/>
        <v>0</v>
      </c>
      <c r="K181" s="149"/>
      <c r="L181" s="27"/>
      <c r="M181" s="150" t="s">
        <v>1</v>
      </c>
      <c r="N181" s="121" t="s">
        <v>37</v>
      </c>
      <c r="O181" s="151">
        <v>0</v>
      </c>
      <c r="P181" s="151">
        <f t="shared" si="11"/>
        <v>0</v>
      </c>
      <c r="Q181" s="151">
        <v>0</v>
      </c>
      <c r="R181" s="151">
        <f t="shared" si="12"/>
        <v>0</v>
      </c>
      <c r="S181" s="151">
        <v>0</v>
      </c>
      <c r="T181" s="152">
        <f t="shared" si="13"/>
        <v>0</v>
      </c>
      <c r="AR181" s="153" t="s">
        <v>415</v>
      </c>
      <c r="AT181" s="153" t="s">
        <v>136</v>
      </c>
      <c r="AU181" s="153" t="s">
        <v>78</v>
      </c>
      <c r="AY181" s="13" t="s">
        <v>133</v>
      </c>
      <c r="BE181" s="154">
        <f t="shared" si="14"/>
        <v>0</v>
      </c>
      <c r="BF181" s="154">
        <f t="shared" si="15"/>
        <v>0</v>
      </c>
      <c r="BG181" s="154">
        <f t="shared" si="16"/>
        <v>0</v>
      </c>
      <c r="BH181" s="154">
        <f t="shared" si="17"/>
        <v>0</v>
      </c>
      <c r="BI181" s="154">
        <f t="shared" si="18"/>
        <v>0</v>
      </c>
      <c r="BJ181" s="13" t="s">
        <v>82</v>
      </c>
      <c r="BK181" s="154">
        <f t="shared" si="19"/>
        <v>0</v>
      </c>
      <c r="BL181" s="13" t="s">
        <v>415</v>
      </c>
      <c r="BM181" s="153" t="s">
        <v>667</v>
      </c>
    </row>
    <row r="182" spans="2:65" s="1" customFormat="1" ht="16.5" customHeight="1">
      <c r="B182" s="142"/>
      <c r="C182" s="143" t="s">
        <v>369</v>
      </c>
      <c r="D182" s="143" t="s">
        <v>136</v>
      </c>
      <c r="E182" s="144" t="s">
        <v>565</v>
      </c>
      <c r="F182" s="145" t="s">
        <v>566</v>
      </c>
      <c r="G182" s="146" t="s">
        <v>269</v>
      </c>
      <c r="H182" s="147">
        <v>23.454999999999998</v>
      </c>
      <c r="I182" s="148"/>
      <c r="J182" s="148">
        <f t="shared" si="10"/>
        <v>0</v>
      </c>
      <c r="K182" s="149"/>
      <c r="L182" s="27"/>
      <c r="M182" s="165" t="s">
        <v>1</v>
      </c>
      <c r="N182" s="166" t="s">
        <v>37</v>
      </c>
      <c r="O182" s="167">
        <v>0</v>
      </c>
      <c r="P182" s="167">
        <f t="shared" si="11"/>
        <v>0</v>
      </c>
      <c r="Q182" s="167">
        <v>0</v>
      </c>
      <c r="R182" s="167">
        <f t="shared" si="12"/>
        <v>0</v>
      </c>
      <c r="S182" s="167">
        <v>0</v>
      </c>
      <c r="T182" s="168">
        <f t="shared" si="13"/>
        <v>0</v>
      </c>
      <c r="AR182" s="153" t="s">
        <v>415</v>
      </c>
      <c r="AT182" s="153" t="s">
        <v>136</v>
      </c>
      <c r="AU182" s="153" t="s">
        <v>78</v>
      </c>
      <c r="AY182" s="13" t="s">
        <v>133</v>
      </c>
      <c r="BE182" s="154">
        <f t="shared" si="14"/>
        <v>0</v>
      </c>
      <c r="BF182" s="154">
        <f t="shared" si="15"/>
        <v>0</v>
      </c>
      <c r="BG182" s="154">
        <f t="shared" si="16"/>
        <v>0</v>
      </c>
      <c r="BH182" s="154">
        <f t="shared" si="17"/>
        <v>0</v>
      </c>
      <c r="BI182" s="154">
        <f t="shared" si="18"/>
        <v>0</v>
      </c>
      <c r="BJ182" s="13" t="s">
        <v>82</v>
      </c>
      <c r="BK182" s="154">
        <f t="shared" si="19"/>
        <v>0</v>
      </c>
      <c r="BL182" s="13" t="s">
        <v>415</v>
      </c>
      <c r="BM182" s="153" t="s">
        <v>668</v>
      </c>
    </row>
    <row r="183" spans="2:65" s="1" customFormat="1" ht="6.95" customHeight="1">
      <c r="B183" s="42"/>
      <c r="C183" s="43"/>
      <c r="D183" s="43"/>
      <c r="E183" s="43"/>
      <c r="F183" s="43"/>
      <c r="G183" s="43"/>
      <c r="H183" s="43"/>
      <c r="I183" s="43"/>
      <c r="J183" s="43"/>
      <c r="K183" s="43"/>
      <c r="L183" s="27"/>
    </row>
  </sheetData>
  <autoFilter ref="C125:K182" xr:uid="{00000000-0009-0000-0000-000003000000}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8</vt:i4>
      </vt:variant>
    </vt:vector>
  </HeadingPairs>
  <TitlesOfParts>
    <vt:vector size="12" baseType="lpstr">
      <vt:lpstr>Rekapitulácia stavby</vt:lpstr>
      <vt:lpstr>01 - WC dielne autobusov,...</vt:lpstr>
      <vt:lpstr>01 - Zdravotechnika</vt:lpstr>
      <vt:lpstr>02 - Elektroinštalácie</vt:lpstr>
      <vt:lpstr>'01 - WC dielne autobusov,...'!Názvy_tlače</vt:lpstr>
      <vt:lpstr>'01 - Zdravotechnika'!Názvy_tlače</vt:lpstr>
      <vt:lpstr>'02 - Elektroinštalácie'!Názvy_tlače</vt:lpstr>
      <vt:lpstr>'Rekapitulácia stavby'!Názvy_tlače</vt:lpstr>
      <vt:lpstr>'01 - WC dielne autobusov,...'!Oblasť_tlače</vt:lpstr>
      <vt:lpstr>'01 - Zdravotechnika'!Oblasť_tlače</vt:lpstr>
      <vt:lpstr>'02 - Elektroinštalácie'!Oblasť_tlače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DESKTOP-9G0H08V\HP</dc:creator>
  <cp:lastModifiedBy>Cencerová Lucia</cp:lastModifiedBy>
  <dcterms:created xsi:type="dcterms:W3CDTF">2023-12-08T09:33:24Z</dcterms:created>
  <dcterms:modified xsi:type="dcterms:W3CDTF">2024-01-08T06:14:32Z</dcterms:modified>
</cp:coreProperties>
</file>